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rodolfodiaz/Desktop/ML/"/>
    </mc:Choice>
  </mc:AlternateContent>
  <xr:revisionPtr revIDLastSave="0" documentId="13_ncr:1_{43A994B2-A4DC-734D-A1C7-52664FA848E5}" xr6:coauthVersionLast="36" xr6:coauthVersionMax="36" xr10:uidLastSave="{00000000-0000-0000-0000-000000000000}"/>
  <bookViews>
    <workbookView xWindow="0" yWindow="460" windowWidth="28800" windowHeight="16200" tabRatio="500" xr2:uid="{00000000-000D-0000-FFFF-FFFF00000000}"/>
  </bookViews>
  <sheets>
    <sheet name="Hoja1" sheetId="1" r:id="rId1"/>
    <sheet name="Hoja3" sheetId="3" r:id="rId2"/>
    <sheet name="Hoja2" sheetId="2" r:id="rId3"/>
    <sheet name="Hoja4" sheetId="4" r:id="rId4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8" i="1" l="1"/>
  <c r="C367" i="1"/>
  <c r="C366" i="1"/>
  <c r="C365" i="1"/>
  <c r="C364" i="1"/>
  <c r="C363" i="1"/>
  <c r="C362" i="1"/>
  <c r="E717" i="1" l="1"/>
  <c r="E710" i="1"/>
  <c r="E711" i="1"/>
  <c r="E712" i="1"/>
  <c r="E713" i="1"/>
  <c r="E714" i="1"/>
  <c r="E715" i="1"/>
  <c r="E716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564" i="1"/>
  <c r="E565" i="1"/>
  <c r="E566" i="1"/>
  <c r="E567" i="1"/>
  <c r="E568" i="1"/>
  <c r="E569" i="1"/>
  <c r="E570" i="1"/>
  <c r="E571" i="1"/>
  <c r="E572" i="1"/>
  <c r="E573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63" i="1"/>
  <c r="I15" i="4" l="1"/>
  <c r="J15" i="4"/>
  <c r="K15" i="4"/>
  <c r="D15" i="4"/>
  <c r="E15" i="4"/>
  <c r="D14" i="4"/>
  <c r="I14" i="4"/>
  <c r="J14" i="4"/>
  <c r="E14" i="4"/>
  <c r="K14" i="4"/>
  <c r="K13" i="4"/>
  <c r="J13" i="4"/>
  <c r="I13" i="4"/>
  <c r="D13" i="4"/>
  <c r="E13" i="4"/>
  <c r="K12" i="4"/>
  <c r="AO188" i="1"/>
  <c r="AN188" i="1"/>
  <c r="AM188" i="1"/>
  <c r="AL188" i="1"/>
  <c r="AK188" i="1"/>
  <c r="AH188" i="1"/>
  <c r="I12" i="4"/>
  <c r="J12" i="4"/>
  <c r="E12" i="4"/>
  <c r="D12" i="4"/>
  <c r="AF264" i="1"/>
  <c r="AF214" i="1"/>
  <c r="AF47" i="1"/>
  <c r="AA165" i="1"/>
  <c r="D44" i="3"/>
  <c r="Z48" i="1"/>
  <c r="AE8" i="1"/>
  <c r="AE113" i="1"/>
  <c r="AK292" i="1"/>
  <c r="S166" i="1"/>
  <c r="S120" i="1"/>
  <c r="AK293" i="1"/>
  <c r="AN293" i="1"/>
  <c r="D24" i="3"/>
  <c r="AK58" i="1"/>
  <c r="AN58" i="1"/>
  <c r="AR58" i="1"/>
  <c r="AK7" i="1"/>
  <c r="AN7" i="1" s="1"/>
  <c r="AK277" i="1"/>
  <c r="AN277" i="1"/>
  <c r="AR277" i="1"/>
  <c r="AK343" i="1"/>
  <c r="AK342" i="1"/>
  <c r="AK195" i="1"/>
  <c r="AK189" i="1"/>
  <c r="AK166" i="1"/>
  <c r="AK164" i="1"/>
  <c r="AK127" i="1"/>
  <c r="AK126" i="1"/>
  <c r="AK68" i="1"/>
  <c r="AK10" i="1"/>
  <c r="AK34" i="1"/>
  <c r="AK46" i="1"/>
  <c r="AK67" i="1"/>
  <c r="AK123" i="1"/>
  <c r="AK124" i="1"/>
  <c r="AK128" i="1"/>
  <c r="AK129" i="1"/>
  <c r="AK151" i="1"/>
  <c r="AK167" i="1"/>
  <c r="AK190" i="1"/>
  <c r="AK191" i="1"/>
  <c r="AK193" i="1"/>
  <c r="AK194" i="1"/>
  <c r="AK196" i="1"/>
  <c r="AK198" i="1"/>
  <c r="AK202" i="1"/>
  <c r="AK250" i="1"/>
  <c r="AK251" i="1"/>
  <c r="AK252" i="1"/>
  <c r="AK255" i="1"/>
  <c r="AK256" i="1"/>
  <c r="AK259" i="1"/>
  <c r="AK260" i="1"/>
  <c r="AK315" i="1"/>
  <c r="AK336" i="1"/>
  <c r="AK344" i="1"/>
  <c r="AN10" i="1"/>
  <c r="D8" i="3"/>
  <c r="E8" i="3"/>
  <c r="F8" i="3"/>
  <c r="AK354" i="1"/>
  <c r="AN354" i="1"/>
  <c r="D39" i="3"/>
  <c r="E39" i="3"/>
  <c r="F39" i="3"/>
  <c r="AK353" i="1"/>
  <c r="AN353" i="1"/>
  <c r="D38" i="3"/>
  <c r="E38" i="3"/>
  <c r="F38" i="3"/>
  <c r="AK352" i="1"/>
  <c r="AN352" i="1"/>
  <c r="D37" i="3"/>
  <c r="E37" i="3"/>
  <c r="F37" i="3"/>
  <c r="AK351" i="1"/>
  <c r="AN351" i="1"/>
  <c r="D36" i="3"/>
  <c r="E36" i="3"/>
  <c r="F36" i="3"/>
  <c r="AK350" i="1"/>
  <c r="AN350" i="1"/>
  <c r="D35" i="3"/>
  <c r="E35" i="3"/>
  <c r="F35" i="3"/>
  <c r="AK349" i="1"/>
  <c r="AN349" i="1"/>
  <c r="D34" i="3"/>
  <c r="E34" i="3"/>
  <c r="F34" i="3"/>
  <c r="AK348" i="1"/>
  <c r="AN348" i="1"/>
  <c r="D33" i="3"/>
  <c r="E33" i="3"/>
  <c r="F33" i="3"/>
  <c r="AK347" i="1"/>
  <c r="AN347" i="1"/>
  <c r="D122" i="3"/>
  <c r="E122" i="3"/>
  <c r="F122" i="3"/>
  <c r="AN344" i="1"/>
  <c r="D121" i="3"/>
  <c r="E121" i="3"/>
  <c r="F121" i="3"/>
  <c r="AK341" i="1"/>
  <c r="AN341" i="1"/>
  <c r="D120" i="3"/>
  <c r="E120" i="3"/>
  <c r="F120" i="3"/>
  <c r="AK340" i="1"/>
  <c r="AN340" i="1"/>
  <c r="D119" i="3"/>
  <c r="E119" i="3"/>
  <c r="F119" i="3"/>
  <c r="AK339" i="1"/>
  <c r="AN339" i="1"/>
  <c r="D118" i="3"/>
  <c r="E118" i="3"/>
  <c r="F118" i="3"/>
  <c r="AK338" i="1"/>
  <c r="AN338" i="1"/>
  <c r="D117" i="3"/>
  <c r="E117" i="3"/>
  <c r="F117" i="3"/>
  <c r="AK335" i="1"/>
  <c r="AN335" i="1"/>
  <c r="D116" i="3"/>
  <c r="E116" i="3"/>
  <c r="F116" i="3"/>
  <c r="AK334" i="1"/>
  <c r="AN334" i="1"/>
  <c r="D115" i="3"/>
  <c r="E115" i="3"/>
  <c r="F115" i="3"/>
  <c r="AK333" i="1"/>
  <c r="AN333" i="1"/>
  <c r="D114" i="3"/>
  <c r="E114" i="3"/>
  <c r="F114" i="3"/>
  <c r="AK332" i="1"/>
  <c r="AN332" i="1"/>
  <c r="D113" i="3"/>
  <c r="E113" i="3"/>
  <c r="F113" i="3"/>
  <c r="AK330" i="1"/>
  <c r="AN330" i="1"/>
  <c r="D112" i="3"/>
  <c r="E112" i="3"/>
  <c r="F112" i="3"/>
  <c r="AK329" i="1"/>
  <c r="AN329" i="1"/>
  <c r="D111" i="3"/>
  <c r="E111" i="3"/>
  <c r="F111" i="3"/>
  <c r="AK328" i="1"/>
  <c r="AN328" i="1"/>
  <c r="D110" i="3"/>
  <c r="E110" i="3"/>
  <c r="F110" i="3"/>
  <c r="AK327" i="1"/>
  <c r="AN327" i="1"/>
  <c r="D109" i="3"/>
  <c r="E109" i="3"/>
  <c r="F109" i="3"/>
  <c r="AK326" i="1"/>
  <c r="AN326" i="1"/>
  <c r="D108" i="3"/>
  <c r="E108" i="3"/>
  <c r="F108" i="3"/>
  <c r="AK325" i="1"/>
  <c r="AN325" i="1"/>
  <c r="D107" i="3"/>
  <c r="E107" i="3"/>
  <c r="F107" i="3"/>
  <c r="AK324" i="1"/>
  <c r="AN324" i="1"/>
  <c r="D106" i="3"/>
  <c r="E106" i="3"/>
  <c r="F106" i="3"/>
  <c r="AK323" i="1"/>
  <c r="AN323" i="1"/>
  <c r="D105" i="3"/>
  <c r="E105" i="3"/>
  <c r="F105" i="3"/>
  <c r="AK322" i="1"/>
  <c r="AN322" i="1"/>
  <c r="D104" i="3"/>
  <c r="E104" i="3"/>
  <c r="F104" i="3"/>
  <c r="AK321" i="1"/>
  <c r="AN321" i="1"/>
  <c r="D77" i="3"/>
  <c r="E77" i="3"/>
  <c r="F77" i="3"/>
  <c r="AK320" i="1"/>
  <c r="AN320" i="1"/>
  <c r="D29" i="3"/>
  <c r="E29" i="3"/>
  <c r="F29" i="3"/>
  <c r="AK319" i="1"/>
  <c r="AN319" i="1"/>
  <c r="D28" i="3"/>
  <c r="E28" i="3"/>
  <c r="F28" i="3"/>
  <c r="AK317" i="1"/>
  <c r="AN317" i="1"/>
  <c r="D27" i="3"/>
  <c r="E27" i="3"/>
  <c r="F27" i="3"/>
  <c r="AN315" i="1"/>
  <c r="D26" i="3"/>
  <c r="E26" i="3"/>
  <c r="F26" i="3"/>
  <c r="AK312" i="1"/>
  <c r="AN312" i="1"/>
  <c r="D185" i="3"/>
  <c r="E185" i="3"/>
  <c r="F185" i="3"/>
  <c r="AK311" i="1"/>
  <c r="AN311" i="1"/>
  <c r="D184" i="3"/>
  <c r="E184" i="3"/>
  <c r="F184" i="3"/>
  <c r="AK310" i="1"/>
  <c r="AN310" i="1"/>
  <c r="D65" i="3"/>
  <c r="E65" i="3"/>
  <c r="F65" i="3"/>
  <c r="AK309" i="1"/>
  <c r="AN309" i="1"/>
  <c r="D64" i="3"/>
  <c r="E64" i="3"/>
  <c r="F64" i="3"/>
  <c r="AK308" i="1"/>
  <c r="AN308" i="1"/>
  <c r="D183" i="3"/>
  <c r="E183" i="3"/>
  <c r="F183" i="3"/>
  <c r="AK307" i="1"/>
  <c r="AN307" i="1"/>
  <c r="D182" i="3"/>
  <c r="E182" i="3"/>
  <c r="F182" i="3"/>
  <c r="AK306" i="1"/>
  <c r="AN306" i="1"/>
  <c r="D181" i="3"/>
  <c r="E181" i="3"/>
  <c r="F181" i="3"/>
  <c r="AK305" i="1"/>
  <c r="AN305" i="1"/>
  <c r="D180" i="3"/>
  <c r="E180" i="3"/>
  <c r="F180" i="3"/>
  <c r="AK304" i="1"/>
  <c r="AN304" i="1"/>
  <c r="D179" i="3"/>
  <c r="E179" i="3"/>
  <c r="F179" i="3"/>
  <c r="AK303" i="1"/>
  <c r="AN303" i="1"/>
  <c r="D178" i="3"/>
  <c r="E178" i="3"/>
  <c r="F178" i="3"/>
  <c r="AK302" i="1"/>
  <c r="AN302" i="1"/>
  <c r="D177" i="3"/>
  <c r="E177" i="3"/>
  <c r="F177" i="3"/>
  <c r="AK299" i="1"/>
  <c r="AN299" i="1"/>
  <c r="D76" i="3"/>
  <c r="E76" i="3"/>
  <c r="F76" i="3"/>
  <c r="AK297" i="1"/>
  <c r="AN297" i="1"/>
  <c r="D321" i="3"/>
  <c r="E321" i="3"/>
  <c r="F321" i="3"/>
  <c r="AK296" i="1"/>
  <c r="AN296" i="1"/>
  <c r="D75" i="3"/>
  <c r="E75" i="3"/>
  <c r="F75" i="3"/>
  <c r="AK295" i="1"/>
  <c r="AN295" i="1"/>
  <c r="D74" i="3"/>
  <c r="E74" i="3"/>
  <c r="F74" i="3"/>
  <c r="AK294" i="1"/>
  <c r="AN294" i="1"/>
  <c r="D25" i="3"/>
  <c r="E25" i="3"/>
  <c r="F25" i="3"/>
  <c r="E24" i="3"/>
  <c r="F24" i="3"/>
  <c r="AK291" i="1"/>
  <c r="AN291" i="1"/>
  <c r="D23" i="3"/>
  <c r="E23" i="3"/>
  <c r="F23" i="3"/>
  <c r="AK290" i="1"/>
  <c r="AN290" i="1"/>
  <c r="D320" i="3"/>
  <c r="E320" i="3"/>
  <c r="F320" i="3"/>
  <c r="AK289" i="1"/>
  <c r="AN289" i="1"/>
  <c r="D319" i="3"/>
  <c r="E319" i="3"/>
  <c r="F319" i="3"/>
  <c r="AK288" i="1"/>
  <c r="AN288" i="1"/>
  <c r="D318" i="3"/>
  <c r="E318" i="3"/>
  <c r="F318" i="3"/>
  <c r="AK287" i="1"/>
  <c r="AN287" i="1"/>
  <c r="D317" i="3"/>
  <c r="E317" i="3"/>
  <c r="F317" i="3"/>
  <c r="AK286" i="1"/>
  <c r="AN286" i="1"/>
  <c r="D316" i="3"/>
  <c r="E316" i="3"/>
  <c r="F316" i="3"/>
  <c r="AK285" i="1"/>
  <c r="AN285" i="1"/>
  <c r="D315" i="3"/>
  <c r="E315" i="3"/>
  <c r="F315" i="3"/>
  <c r="AK284" i="1"/>
  <c r="AN284" i="1"/>
  <c r="D314" i="3"/>
  <c r="E314" i="3"/>
  <c r="F314" i="3"/>
  <c r="AK283" i="1"/>
  <c r="AN283" i="1"/>
  <c r="D313" i="3"/>
  <c r="E313" i="3"/>
  <c r="F313" i="3"/>
  <c r="AK282" i="1"/>
  <c r="AN282" i="1"/>
  <c r="D312" i="3"/>
  <c r="E312" i="3"/>
  <c r="F312" i="3"/>
  <c r="AK281" i="1"/>
  <c r="AN281" i="1"/>
  <c r="D311" i="3"/>
  <c r="E311" i="3"/>
  <c r="F311" i="3"/>
  <c r="AK280" i="1"/>
  <c r="AN280" i="1"/>
  <c r="D310" i="3"/>
  <c r="E310" i="3"/>
  <c r="F310" i="3"/>
  <c r="AK279" i="1"/>
  <c r="AN279" i="1"/>
  <c r="D309" i="3"/>
  <c r="E309" i="3"/>
  <c r="F309" i="3"/>
  <c r="AK275" i="1"/>
  <c r="AN275" i="1"/>
  <c r="D308" i="3"/>
  <c r="E308" i="3"/>
  <c r="F308" i="3"/>
  <c r="AK274" i="1"/>
  <c r="AN274" i="1"/>
  <c r="D307" i="3"/>
  <c r="E307" i="3"/>
  <c r="F307" i="3"/>
  <c r="AK273" i="1"/>
  <c r="AN273" i="1"/>
  <c r="D306" i="3"/>
  <c r="E306" i="3"/>
  <c r="F306" i="3"/>
  <c r="AK272" i="1"/>
  <c r="AN272" i="1"/>
  <c r="D305" i="3"/>
  <c r="E305" i="3"/>
  <c r="F305" i="3"/>
  <c r="AK271" i="1"/>
  <c r="AN271" i="1"/>
  <c r="D304" i="3"/>
  <c r="E304" i="3"/>
  <c r="F304" i="3"/>
  <c r="AK270" i="1"/>
  <c r="AN270" i="1"/>
  <c r="D303" i="3"/>
  <c r="E303" i="3"/>
  <c r="F303" i="3"/>
  <c r="AK268" i="1"/>
  <c r="AN268" i="1"/>
  <c r="D302" i="3"/>
  <c r="E302" i="3"/>
  <c r="F302" i="3"/>
  <c r="AK267" i="1"/>
  <c r="AN267" i="1"/>
  <c r="D301" i="3"/>
  <c r="E301" i="3"/>
  <c r="F301" i="3"/>
  <c r="AK266" i="1"/>
  <c r="AN266" i="1"/>
  <c r="D300" i="3"/>
  <c r="E300" i="3"/>
  <c r="F300" i="3"/>
  <c r="AK265" i="1"/>
  <c r="AN265" i="1"/>
  <c r="D299" i="3"/>
  <c r="E299" i="3"/>
  <c r="F299" i="3"/>
  <c r="AK264" i="1"/>
  <c r="AN264" i="1"/>
  <c r="D298" i="3"/>
  <c r="E298" i="3"/>
  <c r="F298" i="3"/>
  <c r="AK263" i="1"/>
  <c r="AN263" i="1"/>
  <c r="D297" i="3"/>
  <c r="E297" i="3"/>
  <c r="F297" i="3"/>
  <c r="AK262" i="1"/>
  <c r="AN262" i="1"/>
  <c r="D296" i="3"/>
  <c r="E296" i="3"/>
  <c r="F296" i="3"/>
  <c r="AK261" i="1"/>
  <c r="AN261" i="1"/>
  <c r="D295" i="3"/>
  <c r="E295" i="3"/>
  <c r="F295" i="3"/>
  <c r="AK258" i="1"/>
  <c r="AN258" i="1"/>
  <c r="D200" i="3"/>
  <c r="E200" i="3"/>
  <c r="F200" i="3"/>
  <c r="AK257" i="1"/>
  <c r="AN257" i="1"/>
  <c r="D199" i="3"/>
  <c r="E199" i="3"/>
  <c r="F199" i="3"/>
  <c r="AK249" i="1"/>
  <c r="AN249" i="1"/>
  <c r="D294" i="3"/>
  <c r="E294" i="3"/>
  <c r="F294" i="3"/>
  <c r="AK248" i="1"/>
  <c r="AN248" i="1"/>
  <c r="D293" i="3"/>
  <c r="E293" i="3"/>
  <c r="F293" i="3"/>
  <c r="AK247" i="1"/>
  <c r="AN247" i="1"/>
  <c r="D292" i="3"/>
  <c r="E292" i="3"/>
  <c r="F292" i="3"/>
  <c r="AK246" i="1"/>
  <c r="AN246" i="1"/>
  <c r="D291" i="3"/>
  <c r="E291" i="3"/>
  <c r="F291" i="3"/>
  <c r="AK245" i="1"/>
  <c r="AN245" i="1"/>
  <c r="D290" i="3"/>
  <c r="E290" i="3"/>
  <c r="F290" i="3"/>
  <c r="AK244" i="1"/>
  <c r="AN244" i="1"/>
  <c r="D289" i="3"/>
  <c r="E289" i="3"/>
  <c r="F289" i="3"/>
  <c r="AK243" i="1"/>
  <c r="AN243" i="1"/>
  <c r="D288" i="3"/>
  <c r="E288" i="3"/>
  <c r="F288" i="3"/>
  <c r="AK242" i="1"/>
  <c r="AN242" i="1"/>
  <c r="D287" i="3"/>
  <c r="E287" i="3"/>
  <c r="F287" i="3"/>
  <c r="AK241" i="1"/>
  <c r="AN241" i="1"/>
  <c r="D286" i="3"/>
  <c r="E286" i="3"/>
  <c r="F286" i="3"/>
  <c r="AK240" i="1"/>
  <c r="AN240" i="1"/>
  <c r="D285" i="3"/>
  <c r="E285" i="3"/>
  <c r="F285" i="3"/>
  <c r="AK239" i="1"/>
  <c r="AN239" i="1"/>
  <c r="D284" i="3"/>
  <c r="E284" i="3"/>
  <c r="F284" i="3"/>
  <c r="AK238" i="1"/>
  <c r="AN238" i="1"/>
  <c r="D283" i="3"/>
  <c r="E283" i="3"/>
  <c r="F283" i="3"/>
  <c r="AK237" i="1"/>
  <c r="AN237" i="1"/>
  <c r="D282" i="3"/>
  <c r="E282" i="3"/>
  <c r="F282" i="3"/>
  <c r="AK236" i="1"/>
  <c r="AN236" i="1"/>
  <c r="D281" i="3"/>
  <c r="E281" i="3"/>
  <c r="F281" i="3"/>
  <c r="AK234" i="1"/>
  <c r="AN234" i="1"/>
  <c r="D280" i="3"/>
  <c r="E280" i="3"/>
  <c r="F280" i="3"/>
  <c r="AK233" i="1"/>
  <c r="AN233" i="1"/>
  <c r="D279" i="3"/>
  <c r="E279" i="3"/>
  <c r="F279" i="3"/>
  <c r="AK232" i="1"/>
  <c r="AN232" i="1"/>
  <c r="D278" i="3"/>
  <c r="E278" i="3"/>
  <c r="F278" i="3"/>
  <c r="AK231" i="1"/>
  <c r="AN231" i="1"/>
  <c r="D277" i="3"/>
  <c r="E277" i="3"/>
  <c r="F277" i="3"/>
  <c r="AK230" i="1"/>
  <c r="AN230" i="1"/>
  <c r="D276" i="3"/>
  <c r="E276" i="3"/>
  <c r="F276" i="3"/>
  <c r="AK229" i="1"/>
  <c r="AN229" i="1"/>
  <c r="D275" i="3"/>
  <c r="E275" i="3"/>
  <c r="F275" i="3"/>
  <c r="AK228" i="1"/>
  <c r="AN228" i="1"/>
  <c r="D274" i="3"/>
  <c r="E274" i="3"/>
  <c r="F274" i="3"/>
  <c r="AK227" i="1"/>
  <c r="AN227" i="1"/>
  <c r="D273" i="3"/>
  <c r="E273" i="3"/>
  <c r="F273" i="3"/>
  <c r="AK226" i="1"/>
  <c r="AN226" i="1"/>
  <c r="D272" i="3"/>
  <c r="E272" i="3"/>
  <c r="F272" i="3"/>
  <c r="AK225" i="1"/>
  <c r="AN225" i="1"/>
  <c r="D271" i="3"/>
  <c r="E271" i="3"/>
  <c r="F271" i="3"/>
  <c r="AK223" i="1"/>
  <c r="AN223" i="1"/>
  <c r="D270" i="3"/>
  <c r="E270" i="3"/>
  <c r="F270" i="3"/>
  <c r="AK222" i="1"/>
  <c r="AN222" i="1"/>
  <c r="D269" i="3"/>
  <c r="E269" i="3"/>
  <c r="F269" i="3"/>
  <c r="AK221" i="1"/>
  <c r="AN221" i="1"/>
  <c r="D268" i="3"/>
  <c r="E268" i="3"/>
  <c r="F268" i="3"/>
  <c r="AK220" i="1"/>
  <c r="AN220" i="1"/>
  <c r="D267" i="3"/>
  <c r="E267" i="3"/>
  <c r="F267" i="3"/>
  <c r="AK219" i="1"/>
  <c r="AN219" i="1"/>
  <c r="D266" i="3"/>
  <c r="E266" i="3"/>
  <c r="F266" i="3"/>
  <c r="AK218" i="1"/>
  <c r="AN218" i="1"/>
  <c r="D265" i="3"/>
  <c r="E265" i="3"/>
  <c r="F265" i="3"/>
  <c r="AK217" i="1"/>
  <c r="AN217" i="1"/>
  <c r="D264" i="3"/>
  <c r="E264" i="3"/>
  <c r="F264" i="3"/>
  <c r="AK216" i="1"/>
  <c r="AN216" i="1"/>
  <c r="D263" i="3"/>
  <c r="E263" i="3"/>
  <c r="F263" i="3"/>
  <c r="AK215" i="1"/>
  <c r="AN215" i="1"/>
  <c r="D262" i="3"/>
  <c r="E262" i="3"/>
  <c r="F262" i="3"/>
  <c r="AK214" i="1"/>
  <c r="AN214" i="1"/>
  <c r="D261" i="3"/>
  <c r="E261" i="3"/>
  <c r="F261" i="3"/>
  <c r="AK213" i="1"/>
  <c r="AN213" i="1"/>
  <c r="D260" i="3"/>
  <c r="E260" i="3"/>
  <c r="F260" i="3"/>
  <c r="AK212" i="1"/>
  <c r="AN212" i="1"/>
  <c r="D259" i="3"/>
  <c r="E259" i="3"/>
  <c r="F259" i="3"/>
  <c r="AK211" i="1"/>
  <c r="AN211" i="1"/>
  <c r="D258" i="3"/>
  <c r="E258" i="3"/>
  <c r="F258" i="3"/>
  <c r="AK206" i="1"/>
  <c r="AN206" i="1"/>
  <c r="D257" i="3"/>
  <c r="E257" i="3"/>
  <c r="F257" i="3"/>
  <c r="AK205" i="1"/>
  <c r="AN205" i="1"/>
  <c r="D256" i="3"/>
  <c r="E256" i="3"/>
  <c r="F256" i="3"/>
  <c r="AK203" i="1"/>
  <c r="AN203" i="1"/>
  <c r="D255" i="3"/>
  <c r="E255" i="3"/>
  <c r="F255" i="3"/>
  <c r="AN202" i="1"/>
  <c r="D254" i="3"/>
  <c r="E254" i="3"/>
  <c r="F254" i="3"/>
  <c r="AK197" i="1"/>
  <c r="AN197" i="1"/>
  <c r="D22" i="3"/>
  <c r="E22" i="3"/>
  <c r="F22" i="3"/>
  <c r="AN196" i="1"/>
  <c r="D21" i="3"/>
  <c r="E21" i="3"/>
  <c r="F21" i="3"/>
  <c r="AN194" i="1"/>
  <c r="D63" i="3"/>
  <c r="E63" i="3"/>
  <c r="F63" i="3"/>
  <c r="AN193" i="1"/>
  <c r="D62" i="3"/>
  <c r="E62" i="3"/>
  <c r="F62" i="3"/>
  <c r="AK192" i="1"/>
  <c r="AN192" i="1"/>
  <c r="D61" i="3"/>
  <c r="E61" i="3"/>
  <c r="F61" i="3"/>
  <c r="AN191" i="1"/>
  <c r="D20" i="3"/>
  <c r="E20" i="3"/>
  <c r="F20" i="3"/>
  <c r="AN190" i="1"/>
  <c r="D19" i="3"/>
  <c r="E19" i="3"/>
  <c r="F19" i="3"/>
  <c r="D18" i="3"/>
  <c r="E18" i="3"/>
  <c r="F18" i="3"/>
  <c r="AK187" i="1"/>
  <c r="AN187" i="1"/>
  <c r="D176" i="3"/>
  <c r="E176" i="3"/>
  <c r="F176" i="3"/>
  <c r="AK186" i="1"/>
  <c r="AN186" i="1"/>
  <c r="D175" i="3"/>
  <c r="E175" i="3"/>
  <c r="F175" i="3"/>
  <c r="AK185" i="1"/>
  <c r="AN185" i="1"/>
  <c r="D174" i="3"/>
  <c r="E174" i="3"/>
  <c r="F174" i="3"/>
  <c r="AK184" i="1"/>
  <c r="AN184" i="1"/>
  <c r="D173" i="3"/>
  <c r="E173" i="3"/>
  <c r="F173" i="3"/>
  <c r="AK182" i="1"/>
  <c r="AN182" i="1"/>
  <c r="D17" i="3"/>
  <c r="E17" i="3"/>
  <c r="F17" i="3"/>
  <c r="AK180" i="1"/>
  <c r="AN180" i="1"/>
  <c r="D16" i="3"/>
  <c r="E16" i="3"/>
  <c r="F16" i="3"/>
  <c r="AK179" i="1"/>
  <c r="AN179" i="1"/>
  <c r="D172" i="3"/>
  <c r="E172" i="3"/>
  <c r="F172" i="3"/>
  <c r="AK178" i="1"/>
  <c r="AN178" i="1"/>
  <c r="D171" i="3"/>
  <c r="E171" i="3"/>
  <c r="F171" i="3"/>
  <c r="AK177" i="1"/>
  <c r="AN177" i="1"/>
  <c r="D170" i="3"/>
  <c r="E170" i="3"/>
  <c r="F170" i="3"/>
  <c r="AK176" i="1"/>
  <c r="AN176" i="1"/>
  <c r="D60" i="3"/>
  <c r="E60" i="3"/>
  <c r="F60" i="3"/>
  <c r="AK175" i="1"/>
  <c r="AN175" i="1"/>
  <c r="D59" i="3"/>
  <c r="E59" i="3"/>
  <c r="F59" i="3"/>
  <c r="AK174" i="1"/>
  <c r="AN174" i="1"/>
  <c r="D169" i="3"/>
  <c r="E169" i="3"/>
  <c r="F169" i="3"/>
  <c r="AK173" i="1"/>
  <c r="AN173" i="1"/>
  <c r="D168" i="3"/>
  <c r="E168" i="3"/>
  <c r="F168" i="3"/>
  <c r="AK172" i="1"/>
  <c r="AN172" i="1"/>
  <c r="D167" i="3"/>
  <c r="E167" i="3"/>
  <c r="F167" i="3"/>
  <c r="AK171" i="1"/>
  <c r="AN171" i="1"/>
  <c r="D15" i="3"/>
  <c r="E15" i="3"/>
  <c r="F15" i="3"/>
  <c r="AK170" i="1"/>
  <c r="AN170" i="1"/>
  <c r="D14" i="3"/>
  <c r="E14" i="3"/>
  <c r="F14" i="3"/>
  <c r="AK169" i="1"/>
  <c r="AN169" i="1"/>
  <c r="D58" i="3"/>
  <c r="E58" i="3"/>
  <c r="F58" i="3"/>
  <c r="AK168" i="1"/>
  <c r="AN168" i="1"/>
  <c r="D13" i="3"/>
  <c r="E13" i="3"/>
  <c r="F13" i="3"/>
  <c r="AN167" i="1"/>
  <c r="D12" i="3"/>
  <c r="E12" i="3"/>
  <c r="F12" i="3"/>
  <c r="AK165" i="1"/>
  <c r="AN165" i="1"/>
  <c r="D11" i="3"/>
  <c r="E11" i="3"/>
  <c r="F11" i="3"/>
  <c r="AK162" i="1"/>
  <c r="AN162" i="1"/>
  <c r="D50" i="3"/>
  <c r="E50" i="3"/>
  <c r="F50" i="3"/>
  <c r="AK160" i="1"/>
  <c r="AN160" i="1"/>
  <c r="D253" i="3"/>
  <c r="E253" i="3"/>
  <c r="F253" i="3"/>
  <c r="AK159" i="1"/>
  <c r="AN159" i="1"/>
  <c r="D252" i="3"/>
  <c r="E252" i="3"/>
  <c r="F252" i="3"/>
  <c r="AK158" i="1"/>
  <c r="AN158" i="1"/>
  <c r="D251" i="3"/>
  <c r="E251" i="3"/>
  <c r="F251" i="3"/>
  <c r="AK157" i="1"/>
  <c r="AN157" i="1"/>
  <c r="D250" i="3"/>
  <c r="E250" i="3"/>
  <c r="F250" i="3"/>
  <c r="AK156" i="1"/>
  <c r="AN156" i="1"/>
  <c r="D249" i="3"/>
  <c r="E249" i="3"/>
  <c r="F249" i="3"/>
  <c r="AK155" i="1"/>
  <c r="AN155" i="1"/>
  <c r="D248" i="3"/>
  <c r="E248" i="3"/>
  <c r="F248" i="3"/>
  <c r="AK154" i="1"/>
  <c r="AN154" i="1"/>
  <c r="D247" i="3"/>
  <c r="E247" i="3"/>
  <c r="F247" i="3"/>
  <c r="AK153" i="1"/>
  <c r="AN153" i="1"/>
  <c r="D246" i="3"/>
  <c r="E246" i="3"/>
  <c r="F246" i="3"/>
  <c r="AK152" i="1"/>
  <c r="AN152" i="1"/>
  <c r="D245" i="3"/>
  <c r="E245" i="3"/>
  <c r="F245" i="3"/>
  <c r="AN151" i="1"/>
  <c r="D244" i="3"/>
  <c r="E244" i="3"/>
  <c r="F244" i="3"/>
  <c r="AK150" i="1"/>
  <c r="AN150" i="1"/>
  <c r="D10" i="3"/>
  <c r="E10" i="3"/>
  <c r="F10" i="3"/>
  <c r="AK149" i="1"/>
  <c r="AN149" i="1"/>
  <c r="D9" i="3"/>
  <c r="E9" i="3"/>
  <c r="F9" i="3"/>
  <c r="AK148" i="1"/>
  <c r="AN148" i="1"/>
  <c r="D222" i="3"/>
  <c r="E222" i="3"/>
  <c r="F222" i="3"/>
  <c r="AK147" i="1"/>
  <c r="AN147" i="1"/>
  <c r="D221" i="3"/>
  <c r="E221" i="3"/>
  <c r="F221" i="3"/>
  <c r="AK146" i="1"/>
  <c r="AN146" i="1"/>
  <c r="D220" i="3"/>
  <c r="E220" i="3"/>
  <c r="F220" i="3"/>
  <c r="AK145" i="1"/>
  <c r="AN145" i="1"/>
  <c r="D219" i="3"/>
  <c r="E219" i="3"/>
  <c r="F219" i="3"/>
  <c r="AK144" i="1"/>
  <c r="AN144" i="1"/>
  <c r="D218" i="3"/>
  <c r="E218" i="3"/>
  <c r="F218" i="3"/>
  <c r="AK143" i="1"/>
  <c r="AN143" i="1"/>
  <c r="D217" i="3"/>
  <c r="E217" i="3"/>
  <c r="F217" i="3"/>
  <c r="AK142" i="1"/>
  <c r="AN142" i="1"/>
  <c r="D216" i="3"/>
  <c r="E216" i="3"/>
  <c r="F216" i="3"/>
  <c r="AK141" i="1"/>
  <c r="AN141" i="1"/>
  <c r="D215" i="3"/>
  <c r="E215" i="3"/>
  <c r="F215" i="3"/>
  <c r="AK140" i="1"/>
  <c r="AN140" i="1"/>
  <c r="D214" i="3"/>
  <c r="E214" i="3"/>
  <c r="F214" i="3"/>
  <c r="AK139" i="1"/>
  <c r="AN139" i="1"/>
  <c r="D213" i="3"/>
  <c r="E213" i="3"/>
  <c r="F213" i="3"/>
  <c r="AK138" i="1"/>
  <c r="AN138" i="1"/>
  <c r="D212" i="3"/>
  <c r="E212" i="3"/>
  <c r="F212" i="3"/>
  <c r="AK137" i="1"/>
  <c r="AN137" i="1"/>
  <c r="D211" i="3"/>
  <c r="E211" i="3"/>
  <c r="F211" i="3"/>
  <c r="AK136" i="1"/>
  <c r="AN136" i="1"/>
  <c r="D210" i="3"/>
  <c r="E210" i="3"/>
  <c r="F210" i="3"/>
  <c r="AK135" i="1"/>
  <c r="AN135" i="1"/>
  <c r="D209" i="3"/>
  <c r="E209" i="3"/>
  <c r="F209" i="3"/>
  <c r="AK134" i="1"/>
  <c r="AN134" i="1"/>
  <c r="D208" i="3"/>
  <c r="E208" i="3"/>
  <c r="F208" i="3"/>
  <c r="AK133" i="1"/>
  <c r="AN133" i="1"/>
  <c r="D207" i="3"/>
  <c r="E207" i="3"/>
  <c r="F207" i="3"/>
  <c r="AK132" i="1"/>
  <c r="AN132" i="1"/>
  <c r="D206" i="3"/>
  <c r="E206" i="3"/>
  <c r="F206" i="3"/>
  <c r="AK131" i="1"/>
  <c r="AN131" i="1"/>
  <c r="D205" i="3"/>
  <c r="E205" i="3"/>
  <c r="F205" i="3"/>
  <c r="AK130" i="1"/>
  <c r="AN130" i="1"/>
  <c r="D204" i="3"/>
  <c r="E204" i="3"/>
  <c r="F204" i="3"/>
  <c r="AN129" i="1"/>
  <c r="D243" i="3"/>
  <c r="E243" i="3"/>
  <c r="F243" i="3"/>
  <c r="AN128" i="1"/>
  <c r="D242" i="3"/>
  <c r="E242" i="3"/>
  <c r="F242" i="3"/>
  <c r="AK125" i="1"/>
  <c r="AN125" i="1"/>
  <c r="D241" i="3"/>
  <c r="E241" i="3"/>
  <c r="F241" i="3"/>
  <c r="AN124" i="1"/>
  <c r="D240" i="3"/>
  <c r="E240" i="3"/>
  <c r="F240" i="3"/>
  <c r="AN123" i="1"/>
  <c r="D239" i="3"/>
  <c r="E239" i="3"/>
  <c r="F239" i="3"/>
  <c r="AK122" i="1"/>
  <c r="AN122" i="1"/>
  <c r="D73" i="3"/>
  <c r="E73" i="3"/>
  <c r="F73" i="3"/>
  <c r="AK121" i="1"/>
  <c r="AN121" i="1"/>
  <c r="D72" i="3"/>
  <c r="E72" i="3"/>
  <c r="F72" i="3"/>
  <c r="AK120" i="1"/>
  <c r="AN120" i="1"/>
  <c r="D238" i="3"/>
  <c r="E238" i="3"/>
  <c r="F238" i="3"/>
  <c r="AK119" i="1"/>
  <c r="AN119" i="1"/>
  <c r="D71" i="3"/>
  <c r="E71" i="3"/>
  <c r="F71" i="3"/>
  <c r="AK118" i="1"/>
  <c r="AN118" i="1"/>
  <c r="D237" i="3"/>
  <c r="E237" i="3"/>
  <c r="F237" i="3"/>
  <c r="AK117" i="1"/>
  <c r="AN117" i="1"/>
  <c r="D70" i="3"/>
  <c r="E70" i="3"/>
  <c r="F70" i="3"/>
  <c r="AK116" i="1"/>
  <c r="AN116" i="1"/>
  <c r="D69" i="3"/>
  <c r="E69" i="3"/>
  <c r="F69" i="3"/>
  <c r="AK113" i="1"/>
  <c r="AN113" i="1"/>
  <c r="D198" i="3"/>
  <c r="E198" i="3"/>
  <c r="F198" i="3"/>
  <c r="AK111" i="1"/>
  <c r="AN111" i="1"/>
  <c r="D197" i="3"/>
  <c r="E197" i="3"/>
  <c r="F197" i="3"/>
  <c r="AK110" i="1"/>
  <c r="AN110" i="1"/>
  <c r="D196" i="3"/>
  <c r="E196" i="3"/>
  <c r="F196" i="3"/>
  <c r="AK109" i="1"/>
  <c r="AN109" i="1"/>
  <c r="D195" i="3"/>
  <c r="E195" i="3"/>
  <c r="F195" i="3"/>
  <c r="AK108" i="1"/>
  <c r="AN108" i="1"/>
  <c r="D194" i="3"/>
  <c r="E194" i="3"/>
  <c r="F194" i="3"/>
  <c r="AK107" i="1"/>
  <c r="AN107" i="1"/>
  <c r="D193" i="3"/>
  <c r="E193" i="3"/>
  <c r="F193" i="3"/>
  <c r="AK106" i="1"/>
  <c r="AN106" i="1"/>
  <c r="D192" i="3"/>
  <c r="E192" i="3"/>
  <c r="F192" i="3"/>
  <c r="AK105" i="1"/>
  <c r="AN105" i="1"/>
  <c r="D191" i="3"/>
  <c r="E191" i="3"/>
  <c r="F191" i="3"/>
  <c r="AK104" i="1"/>
  <c r="AN104" i="1"/>
  <c r="D190" i="3"/>
  <c r="E190" i="3"/>
  <c r="F190" i="3"/>
  <c r="AK103" i="1"/>
  <c r="AN103" i="1"/>
  <c r="D189" i="3"/>
  <c r="E189" i="3"/>
  <c r="F189" i="3"/>
  <c r="AK98" i="1"/>
  <c r="AN98" i="1"/>
  <c r="D100" i="3"/>
  <c r="E100" i="3"/>
  <c r="F100" i="3"/>
  <c r="AK99" i="1"/>
  <c r="AN99" i="1"/>
  <c r="D99" i="3"/>
  <c r="E99" i="3"/>
  <c r="F99" i="3"/>
  <c r="AK97" i="1"/>
  <c r="AN97" i="1"/>
  <c r="D98" i="3"/>
  <c r="E98" i="3"/>
  <c r="F98" i="3"/>
  <c r="AK96" i="1"/>
  <c r="AN96" i="1"/>
  <c r="D236" i="3"/>
  <c r="E236" i="3"/>
  <c r="F236" i="3"/>
  <c r="AK95" i="1"/>
  <c r="AN95" i="1"/>
  <c r="D235" i="3"/>
  <c r="E235" i="3"/>
  <c r="F235" i="3"/>
  <c r="AK94" i="1"/>
  <c r="AN94" i="1"/>
  <c r="D234" i="3"/>
  <c r="E234" i="3"/>
  <c r="F234" i="3"/>
  <c r="AK93" i="1"/>
  <c r="AN93" i="1"/>
  <c r="D233" i="3"/>
  <c r="E233" i="3"/>
  <c r="F233" i="3"/>
  <c r="AK92" i="1"/>
  <c r="AN92" i="1"/>
  <c r="D232" i="3"/>
  <c r="E232" i="3"/>
  <c r="F232" i="3"/>
  <c r="AK91" i="1"/>
  <c r="AN91" i="1"/>
  <c r="D231" i="3"/>
  <c r="E231" i="3"/>
  <c r="F231" i="3"/>
  <c r="AK90" i="1"/>
  <c r="AN90" i="1"/>
  <c r="D230" i="3"/>
  <c r="E230" i="3"/>
  <c r="F230" i="3"/>
  <c r="AK89" i="1"/>
  <c r="AN89" i="1"/>
  <c r="D229" i="3"/>
  <c r="E229" i="3"/>
  <c r="F229" i="3"/>
  <c r="AK88" i="1"/>
  <c r="AN88" i="1"/>
  <c r="D137" i="3"/>
  <c r="E137" i="3"/>
  <c r="F137" i="3"/>
  <c r="AK87" i="1"/>
  <c r="AN87" i="1"/>
  <c r="D136" i="3"/>
  <c r="E136" i="3"/>
  <c r="F136" i="3"/>
  <c r="AK86" i="1"/>
  <c r="AN86" i="1"/>
  <c r="D97" i="3"/>
  <c r="E97" i="3"/>
  <c r="F97" i="3"/>
  <c r="AK85" i="1"/>
  <c r="AN85" i="1"/>
  <c r="D96" i="3"/>
  <c r="E96" i="3"/>
  <c r="F96" i="3"/>
  <c r="AK84" i="1"/>
  <c r="AN84" i="1"/>
  <c r="D95" i="3"/>
  <c r="E95" i="3"/>
  <c r="F95" i="3"/>
  <c r="AK83" i="1"/>
  <c r="AN83" i="1"/>
  <c r="D94" i="3"/>
  <c r="E94" i="3"/>
  <c r="F94" i="3"/>
  <c r="AK82" i="1"/>
  <c r="AN82" i="1"/>
  <c r="D93" i="3"/>
  <c r="E93" i="3"/>
  <c r="F93" i="3"/>
  <c r="AK81" i="1"/>
  <c r="AN81" i="1"/>
  <c r="D92" i="3"/>
  <c r="E92" i="3"/>
  <c r="F92" i="3"/>
  <c r="AK80" i="1"/>
  <c r="AN80" i="1"/>
  <c r="D91" i="3"/>
  <c r="E91" i="3"/>
  <c r="F91" i="3"/>
  <c r="AK79" i="1"/>
  <c r="AN79" i="1"/>
  <c r="D90" i="3"/>
  <c r="E90" i="3"/>
  <c r="F90" i="3"/>
  <c r="AK78" i="1"/>
  <c r="AN78" i="1"/>
  <c r="D89" i="3"/>
  <c r="E89" i="3"/>
  <c r="F89" i="3"/>
  <c r="AK77" i="1"/>
  <c r="AN77" i="1"/>
  <c r="D88" i="3"/>
  <c r="E88" i="3"/>
  <c r="F88" i="3"/>
  <c r="AK76" i="1"/>
  <c r="AN76" i="1"/>
  <c r="D87" i="3"/>
  <c r="E87" i="3"/>
  <c r="F87" i="3"/>
  <c r="AK75" i="1"/>
  <c r="AN75" i="1"/>
  <c r="D86" i="3"/>
  <c r="E86" i="3"/>
  <c r="F86" i="3"/>
  <c r="AK74" i="1"/>
  <c r="AN74" i="1"/>
  <c r="D85" i="3"/>
  <c r="E85" i="3"/>
  <c r="F85" i="3"/>
  <c r="AK73" i="1"/>
  <c r="AN73" i="1"/>
  <c r="D84" i="3"/>
  <c r="E84" i="3"/>
  <c r="F84" i="3"/>
  <c r="AK72" i="1"/>
  <c r="AN72" i="1"/>
  <c r="D83" i="3"/>
  <c r="E83" i="3"/>
  <c r="F83" i="3"/>
  <c r="AK70" i="1"/>
  <c r="AN70" i="1"/>
  <c r="D82" i="3"/>
  <c r="E82" i="3"/>
  <c r="F82" i="3"/>
  <c r="AK69" i="1"/>
  <c r="AN69" i="1"/>
  <c r="D81" i="3"/>
  <c r="E81" i="3"/>
  <c r="F81" i="3"/>
  <c r="AN67" i="1"/>
  <c r="D135" i="3"/>
  <c r="E135" i="3"/>
  <c r="F135" i="3"/>
  <c r="AK66" i="1"/>
  <c r="AN66" i="1"/>
  <c r="D134" i="3"/>
  <c r="E134" i="3"/>
  <c r="F134" i="3"/>
  <c r="AK64" i="1"/>
  <c r="AN64" i="1"/>
  <c r="D133" i="3"/>
  <c r="E133" i="3"/>
  <c r="F133" i="3"/>
  <c r="AK63" i="1"/>
  <c r="AN63" i="1"/>
  <c r="D132" i="3"/>
  <c r="E132" i="3"/>
  <c r="F132" i="3"/>
  <c r="AK62" i="1"/>
  <c r="AN62" i="1"/>
  <c r="D131" i="3"/>
  <c r="E131" i="3"/>
  <c r="F131" i="3"/>
  <c r="AK61" i="1"/>
  <c r="AN61" i="1"/>
  <c r="D130" i="3"/>
  <c r="E130" i="3"/>
  <c r="F130" i="3"/>
  <c r="AK60" i="1"/>
  <c r="AN60" i="1"/>
  <c r="D129" i="3"/>
  <c r="E129" i="3"/>
  <c r="F129" i="3"/>
  <c r="AK59" i="1"/>
  <c r="AN59" i="1"/>
  <c r="D128" i="3"/>
  <c r="E128" i="3"/>
  <c r="F128" i="3"/>
  <c r="D127" i="3"/>
  <c r="E127" i="3"/>
  <c r="F127" i="3"/>
  <c r="AK57" i="1"/>
  <c r="AN57" i="1"/>
  <c r="D126" i="3"/>
  <c r="E126" i="3"/>
  <c r="F126" i="3"/>
  <c r="AK53" i="1"/>
  <c r="AN53" i="1"/>
  <c r="D228" i="3"/>
  <c r="E228" i="3"/>
  <c r="F228" i="3"/>
  <c r="AK52" i="1"/>
  <c r="AN52" i="1"/>
  <c r="D227" i="3"/>
  <c r="E227" i="3"/>
  <c r="F227" i="3"/>
  <c r="AK50" i="1"/>
  <c r="AN50" i="1"/>
  <c r="D226" i="3"/>
  <c r="E226" i="3"/>
  <c r="F226" i="3"/>
  <c r="AK49" i="1"/>
  <c r="AN49" i="1"/>
  <c r="D166" i="3"/>
  <c r="E166" i="3"/>
  <c r="F166" i="3"/>
  <c r="AK48" i="1"/>
  <c r="AN48" i="1"/>
  <c r="D165" i="3"/>
  <c r="E165" i="3"/>
  <c r="F165" i="3"/>
  <c r="AK47" i="1"/>
  <c r="AN47" i="1"/>
  <c r="D164" i="3"/>
  <c r="E164" i="3"/>
  <c r="F164" i="3"/>
  <c r="AN46" i="1"/>
  <c r="D57" i="3"/>
  <c r="E57" i="3"/>
  <c r="F57" i="3"/>
  <c r="AK45" i="1"/>
  <c r="AN45" i="1"/>
  <c r="D163" i="3"/>
  <c r="E163" i="3"/>
  <c r="F163" i="3"/>
  <c r="AK42" i="1"/>
  <c r="AN42" i="1"/>
  <c r="D162" i="3"/>
  <c r="E162" i="3"/>
  <c r="F162" i="3"/>
  <c r="AK41" i="1"/>
  <c r="AN41" i="1"/>
  <c r="D161" i="3"/>
  <c r="E161" i="3"/>
  <c r="F161" i="3"/>
  <c r="AK40" i="1"/>
  <c r="AN40" i="1"/>
  <c r="D160" i="3"/>
  <c r="E160" i="3"/>
  <c r="F160" i="3"/>
  <c r="AK39" i="1"/>
  <c r="AN39" i="1"/>
  <c r="D159" i="3"/>
  <c r="E159" i="3"/>
  <c r="F159" i="3"/>
  <c r="AK38" i="1"/>
  <c r="AN38" i="1"/>
  <c r="D158" i="3"/>
  <c r="E158" i="3"/>
  <c r="F158" i="3"/>
  <c r="AK37" i="1"/>
  <c r="AN37" i="1"/>
  <c r="D157" i="3"/>
  <c r="E157" i="3"/>
  <c r="F157" i="3"/>
  <c r="AK36" i="1"/>
  <c r="AN36" i="1"/>
  <c r="D156" i="3"/>
  <c r="E156" i="3"/>
  <c r="F156" i="3"/>
  <c r="AK35" i="1"/>
  <c r="AN35" i="1"/>
  <c r="D155" i="3"/>
  <c r="E155" i="3"/>
  <c r="F155" i="3"/>
  <c r="AK33" i="1"/>
  <c r="AN33" i="1"/>
  <c r="D49" i="3"/>
  <c r="E49" i="3"/>
  <c r="F49" i="3"/>
  <c r="AK32" i="1"/>
  <c r="AN32" i="1"/>
  <c r="D48" i="3"/>
  <c r="E48" i="3"/>
  <c r="F48" i="3"/>
  <c r="AK31" i="1"/>
  <c r="AN31" i="1"/>
  <c r="D47" i="3"/>
  <c r="E47" i="3"/>
  <c r="F47" i="3"/>
  <c r="AK30" i="1"/>
  <c r="AN30" i="1"/>
  <c r="D46" i="3"/>
  <c r="E46" i="3"/>
  <c r="F46" i="3"/>
  <c r="AK29" i="1"/>
  <c r="AN29" i="1"/>
  <c r="D154" i="3"/>
  <c r="E154" i="3"/>
  <c r="F154" i="3"/>
  <c r="AK28" i="1"/>
  <c r="AN28" i="1"/>
  <c r="D153" i="3"/>
  <c r="E153" i="3"/>
  <c r="F153" i="3"/>
  <c r="AK27" i="1"/>
  <c r="AN27" i="1"/>
  <c r="D152" i="3"/>
  <c r="E152" i="3"/>
  <c r="F152" i="3"/>
  <c r="AK26" i="1"/>
  <c r="AN26" i="1"/>
  <c r="D151" i="3"/>
  <c r="E151" i="3"/>
  <c r="F151" i="3"/>
  <c r="AK25" i="1"/>
  <c r="AN25" i="1"/>
  <c r="D150" i="3"/>
  <c r="E150" i="3"/>
  <c r="F150" i="3"/>
  <c r="AK24" i="1"/>
  <c r="AN24" i="1"/>
  <c r="D149" i="3"/>
  <c r="E149" i="3"/>
  <c r="F149" i="3"/>
  <c r="AK23" i="1"/>
  <c r="AN23" i="1"/>
  <c r="D148" i="3"/>
  <c r="E148" i="3"/>
  <c r="F148" i="3"/>
  <c r="AK22" i="1"/>
  <c r="AN22" i="1"/>
  <c r="D147" i="3"/>
  <c r="E147" i="3"/>
  <c r="F147" i="3"/>
  <c r="AK21" i="1"/>
  <c r="AN21" i="1"/>
  <c r="D146" i="3"/>
  <c r="E146" i="3"/>
  <c r="F146" i="3"/>
  <c r="AK20" i="1"/>
  <c r="AN20" i="1"/>
  <c r="D145" i="3"/>
  <c r="E145" i="3"/>
  <c r="F145" i="3"/>
  <c r="AK19" i="1"/>
  <c r="AN19" i="1"/>
  <c r="D144" i="3"/>
  <c r="E144" i="3"/>
  <c r="F144" i="3"/>
  <c r="AK18" i="1"/>
  <c r="AN18" i="1"/>
  <c r="D143" i="3"/>
  <c r="E143" i="3"/>
  <c r="F143" i="3"/>
  <c r="AK17" i="1"/>
  <c r="AN17" i="1"/>
  <c r="D56" i="3"/>
  <c r="E56" i="3"/>
  <c r="F56" i="3"/>
  <c r="AK16" i="1"/>
  <c r="AN16" i="1"/>
  <c r="D55" i="3"/>
  <c r="E55" i="3"/>
  <c r="F55" i="3"/>
  <c r="AK13" i="1"/>
  <c r="AN13" i="1"/>
  <c r="D142" i="3"/>
  <c r="E142" i="3"/>
  <c r="F142" i="3"/>
  <c r="AK12" i="1"/>
  <c r="AN12" i="1"/>
  <c r="D141" i="3"/>
  <c r="E141" i="3"/>
  <c r="F141" i="3"/>
  <c r="AK11" i="1"/>
  <c r="AN11" i="1"/>
  <c r="D54" i="3"/>
  <c r="E54" i="3"/>
  <c r="F54" i="3"/>
  <c r="AK9" i="1"/>
  <c r="AN9" i="1"/>
  <c r="D45" i="3"/>
  <c r="E45" i="3"/>
  <c r="F45" i="3"/>
  <c r="AK8" i="1"/>
  <c r="AN8" i="1"/>
  <c r="E44" i="3"/>
  <c r="F44" i="3"/>
  <c r="AR321" i="1"/>
  <c r="AR322" i="1"/>
  <c r="AR323" i="1"/>
  <c r="AR324" i="1"/>
  <c r="AR325" i="1"/>
  <c r="AR326" i="1"/>
  <c r="AR327" i="1"/>
  <c r="AR328" i="1"/>
  <c r="AR329" i="1"/>
  <c r="AR330" i="1"/>
  <c r="AK331" i="1"/>
  <c r="AN331" i="1"/>
  <c r="AR331" i="1"/>
  <c r="AR332" i="1"/>
  <c r="AR333" i="1"/>
  <c r="AR334" i="1"/>
  <c r="AR335" i="1"/>
  <c r="AN336" i="1"/>
  <c r="AR336" i="1"/>
  <c r="AK337" i="1"/>
  <c r="AN337" i="1"/>
  <c r="AR337" i="1"/>
  <c r="AR338" i="1"/>
  <c r="AR339" i="1"/>
  <c r="AR340" i="1"/>
  <c r="AR341" i="1"/>
  <c r="AN342" i="1"/>
  <c r="AR342" i="1"/>
  <c r="AN343" i="1"/>
  <c r="AR343" i="1"/>
  <c r="AR344" i="1"/>
  <c r="AK345" i="1"/>
  <c r="AN345" i="1"/>
  <c r="AR345" i="1"/>
  <c r="AK346" i="1"/>
  <c r="AN346" i="1"/>
  <c r="AR346" i="1"/>
  <c r="AR347" i="1"/>
  <c r="AR348" i="1"/>
  <c r="AR349" i="1"/>
  <c r="AR350" i="1"/>
  <c r="AR351" i="1"/>
  <c r="AR352" i="1"/>
  <c r="AR353" i="1"/>
  <c r="AR354" i="1"/>
  <c r="AK355" i="1"/>
  <c r="AN355" i="1"/>
  <c r="AR355" i="1"/>
  <c r="AK356" i="1"/>
  <c r="AN356" i="1"/>
  <c r="AR356" i="1"/>
  <c r="AK357" i="1"/>
  <c r="AN357" i="1"/>
  <c r="AR357" i="1"/>
  <c r="AK358" i="1"/>
  <c r="AN358" i="1"/>
  <c r="AR358" i="1"/>
  <c r="AK359" i="1"/>
  <c r="AN359" i="1"/>
  <c r="AR359" i="1"/>
  <c r="AK360" i="1"/>
  <c r="AN360" i="1"/>
  <c r="AR360" i="1"/>
  <c r="AR24" i="1"/>
  <c r="AR25" i="1"/>
  <c r="AR26" i="1"/>
  <c r="AR27" i="1"/>
  <c r="AR28" i="1"/>
  <c r="AR29" i="1"/>
  <c r="AR30" i="1"/>
  <c r="AR31" i="1"/>
  <c r="AR32" i="1"/>
  <c r="AR33" i="1"/>
  <c r="AN34" i="1"/>
  <c r="AR34" i="1"/>
  <c r="AR35" i="1"/>
  <c r="AR36" i="1"/>
  <c r="AR37" i="1"/>
  <c r="AR38" i="1"/>
  <c r="AR39" i="1"/>
  <c r="AR40" i="1"/>
  <c r="AR41" i="1"/>
  <c r="AR42" i="1"/>
  <c r="AK43" i="1"/>
  <c r="AN43" i="1"/>
  <c r="AR43" i="1"/>
  <c r="AK44" i="1"/>
  <c r="AN44" i="1"/>
  <c r="AR44" i="1"/>
  <c r="AR45" i="1"/>
  <c r="AR46" i="1"/>
  <c r="AR47" i="1"/>
  <c r="AR48" i="1"/>
  <c r="AR49" i="1"/>
  <c r="AR50" i="1"/>
  <c r="AK51" i="1"/>
  <c r="AN51" i="1"/>
  <c r="AR51" i="1"/>
  <c r="AR52" i="1"/>
  <c r="AR53" i="1"/>
  <c r="AK54" i="1"/>
  <c r="AN54" i="1"/>
  <c r="AR54" i="1"/>
  <c r="AK55" i="1"/>
  <c r="AN55" i="1"/>
  <c r="AR55" i="1"/>
  <c r="AK56" i="1"/>
  <c r="AN56" i="1"/>
  <c r="AR56" i="1"/>
  <c r="AR57" i="1"/>
  <c r="AR59" i="1"/>
  <c r="AR60" i="1"/>
  <c r="AR61" i="1"/>
  <c r="AR62" i="1"/>
  <c r="AR63" i="1"/>
  <c r="AR64" i="1"/>
  <c r="AK65" i="1"/>
  <c r="AN65" i="1"/>
  <c r="AR65" i="1"/>
  <c r="AR66" i="1"/>
  <c r="AR67" i="1"/>
  <c r="AN68" i="1"/>
  <c r="AR68" i="1"/>
  <c r="AR69" i="1"/>
  <c r="AR70" i="1"/>
  <c r="AK71" i="1"/>
  <c r="AN71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K100" i="1"/>
  <c r="AN100" i="1"/>
  <c r="AR100" i="1"/>
  <c r="AK101" i="1"/>
  <c r="AN101" i="1"/>
  <c r="AR101" i="1"/>
  <c r="AK102" i="1"/>
  <c r="AN102" i="1"/>
  <c r="AR102" i="1"/>
  <c r="AR103" i="1"/>
  <c r="AR104" i="1"/>
  <c r="AR105" i="1"/>
  <c r="AR106" i="1"/>
  <c r="AR107" i="1"/>
  <c r="AR108" i="1"/>
  <c r="AR109" i="1"/>
  <c r="AR110" i="1"/>
  <c r="AR111" i="1"/>
  <c r="AK112" i="1"/>
  <c r="AN112" i="1"/>
  <c r="AR112" i="1"/>
  <c r="AR113" i="1"/>
  <c r="AK114" i="1"/>
  <c r="AN114" i="1"/>
  <c r="AR114" i="1"/>
  <c r="AK115" i="1"/>
  <c r="AN115" i="1"/>
  <c r="AR115" i="1"/>
  <c r="AR116" i="1"/>
  <c r="AR117" i="1"/>
  <c r="AR118" i="1"/>
  <c r="AR119" i="1"/>
  <c r="AR120" i="1"/>
  <c r="AR121" i="1"/>
  <c r="AR122" i="1"/>
  <c r="AR123" i="1"/>
  <c r="AR124" i="1"/>
  <c r="AR125" i="1"/>
  <c r="AN126" i="1"/>
  <c r="AR126" i="1"/>
  <c r="AN127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K161" i="1"/>
  <c r="AN161" i="1"/>
  <c r="AR161" i="1"/>
  <c r="AR162" i="1"/>
  <c r="AK163" i="1"/>
  <c r="AN163" i="1"/>
  <c r="AR163" i="1"/>
  <c r="AN164" i="1"/>
  <c r="AR164" i="1"/>
  <c r="AR165" i="1"/>
  <c r="AN166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K181" i="1"/>
  <c r="AN181" i="1"/>
  <c r="AR181" i="1"/>
  <c r="AR182" i="1"/>
  <c r="AK183" i="1"/>
  <c r="AN183" i="1"/>
  <c r="AR183" i="1"/>
  <c r="AR184" i="1"/>
  <c r="AR185" i="1"/>
  <c r="AR186" i="1"/>
  <c r="AR187" i="1"/>
  <c r="AR188" i="1"/>
  <c r="AN189" i="1"/>
  <c r="AR189" i="1"/>
  <c r="AR190" i="1"/>
  <c r="AR191" i="1"/>
  <c r="AR192" i="1"/>
  <c r="AR193" i="1"/>
  <c r="AR194" i="1"/>
  <c r="AN195" i="1"/>
  <c r="AR195" i="1"/>
  <c r="AR196" i="1"/>
  <c r="AR197" i="1"/>
  <c r="AN198" i="1"/>
  <c r="AR198" i="1"/>
  <c r="AK199" i="1"/>
  <c r="AN199" i="1"/>
  <c r="AR199" i="1"/>
  <c r="AK200" i="1"/>
  <c r="AN200" i="1"/>
  <c r="AR200" i="1"/>
  <c r="AK201" i="1"/>
  <c r="AN201" i="1"/>
  <c r="AR201" i="1"/>
  <c r="AR202" i="1"/>
  <c r="AR203" i="1"/>
  <c r="AK204" i="1"/>
  <c r="AN204" i="1"/>
  <c r="AR204" i="1"/>
  <c r="AR205" i="1"/>
  <c r="AR206" i="1"/>
  <c r="AK207" i="1"/>
  <c r="AN207" i="1"/>
  <c r="AR207" i="1"/>
  <c r="AK208" i="1"/>
  <c r="AN208" i="1"/>
  <c r="AR208" i="1"/>
  <c r="AK209" i="1"/>
  <c r="AN209" i="1"/>
  <c r="AR209" i="1"/>
  <c r="AK210" i="1"/>
  <c r="AN210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K224" i="1"/>
  <c r="AN224" i="1"/>
  <c r="AR224" i="1"/>
  <c r="AR225" i="1"/>
  <c r="AR226" i="1"/>
  <c r="AR227" i="1"/>
  <c r="AR228" i="1"/>
  <c r="AR229" i="1"/>
  <c r="AR230" i="1"/>
  <c r="AR231" i="1"/>
  <c r="AR232" i="1"/>
  <c r="AR233" i="1"/>
  <c r="AR234" i="1"/>
  <c r="AK235" i="1"/>
  <c r="AN235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N250" i="1"/>
  <c r="AR250" i="1"/>
  <c r="AN251" i="1"/>
  <c r="AR251" i="1"/>
  <c r="AN252" i="1"/>
  <c r="AR252" i="1"/>
  <c r="AK253" i="1"/>
  <c r="AN253" i="1"/>
  <c r="AR253" i="1"/>
  <c r="AK254" i="1"/>
  <c r="AN254" i="1"/>
  <c r="AR254" i="1"/>
  <c r="AN255" i="1"/>
  <c r="AR255" i="1"/>
  <c r="AN256" i="1"/>
  <c r="AR256" i="1"/>
  <c r="AR257" i="1"/>
  <c r="AR258" i="1"/>
  <c r="AN259" i="1"/>
  <c r="AR259" i="1"/>
  <c r="AN260" i="1"/>
  <c r="AR260" i="1"/>
  <c r="AR261" i="1"/>
  <c r="AR262" i="1"/>
  <c r="AR263" i="1"/>
  <c r="AR264" i="1"/>
  <c r="AR265" i="1"/>
  <c r="AR266" i="1"/>
  <c r="AR267" i="1"/>
  <c r="AR268" i="1"/>
  <c r="AK269" i="1"/>
  <c r="AN269" i="1"/>
  <c r="AR269" i="1"/>
  <c r="AR270" i="1"/>
  <c r="AR271" i="1"/>
  <c r="AR272" i="1"/>
  <c r="AR273" i="1"/>
  <c r="AR274" i="1"/>
  <c r="AR275" i="1"/>
  <c r="AK276" i="1"/>
  <c r="AN276" i="1"/>
  <c r="AR276" i="1"/>
  <c r="AK278" i="1"/>
  <c r="AN278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N292" i="1"/>
  <c r="AR292" i="1"/>
  <c r="AR293" i="1"/>
  <c r="AR294" i="1"/>
  <c r="AR295" i="1"/>
  <c r="AR296" i="1"/>
  <c r="AR297" i="1"/>
  <c r="AK298" i="1"/>
  <c r="AN298" i="1"/>
  <c r="AR298" i="1"/>
  <c r="AR299" i="1"/>
  <c r="AK300" i="1"/>
  <c r="AN300" i="1"/>
  <c r="AR300" i="1"/>
  <c r="AK301" i="1"/>
  <c r="AN301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K313" i="1"/>
  <c r="AN313" i="1"/>
  <c r="AR313" i="1"/>
  <c r="AK314" i="1"/>
  <c r="AN314" i="1"/>
  <c r="AR314" i="1"/>
  <c r="AR315" i="1"/>
  <c r="AK316" i="1"/>
  <c r="AN316" i="1"/>
  <c r="AR316" i="1"/>
  <c r="AR317" i="1"/>
  <c r="AK318" i="1"/>
  <c r="AN318" i="1"/>
  <c r="AR318" i="1"/>
  <c r="AR319" i="1"/>
  <c r="AR320" i="1"/>
  <c r="AR13" i="1"/>
  <c r="AK14" i="1"/>
  <c r="AN14" i="1"/>
  <c r="AR14" i="1"/>
  <c r="AK15" i="1"/>
  <c r="AN15" i="1"/>
  <c r="AR15" i="1"/>
  <c r="AR16" i="1"/>
  <c r="AR17" i="1"/>
  <c r="AR18" i="1"/>
  <c r="AR19" i="1"/>
  <c r="AR20" i="1"/>
  <c r="AR21" i="1"/>
  <c r="AR22" i="1"/>
  <c r="AR23" i="1"/>
  <c r="AR8" i="1"/>
  <c r="AR9" i="1"/>
  <c r="AR10" i="1"/>
  <c r="AR11" i="1"/>
  <c r="AR12" i="1"/>
  <c r="AW7" i="1"/>
  <c r="AX7" i="1" s="1"/>
  <c r="AY7" i="1" s="1"/>
  <c r="AZ7" i="1" s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8" i="1"/>
  <c r="AL9" i="1"/>
  <c r="AL10" i="1"/>
  <c r="AL11" i="1"/>
  <c r="AL12" i="1"/>
  <c r="AL13" i="1"/>
  <c r="AL14" i="1"/>
  <c r="AL15" i="1"/>
  <c r="AE348" i="1"/>
  <c r="C33" i="3"/>
  <c r="AE349" i="1"/>
  <c r="C34" i="3"/>
  <c r="AE350" i="1"/>
  <c r="C35" i="3"/>
  <c r="AE351" i="1"/>
  <c r="C36" i="3"/>
  <c r="AE352" i="1"/>
  <c r="C37" i="3"/>
  <c r="AE353" i="1"/>
  <c r="C38" i="3"/>
  <c r="AE354" i="1"/>
  <c r="C39" i="3"/>
  <c r="AE347" i="1"/>
  <c r="C122" i="3"/>
  <c r="AE344" i="1"/>
  <c r="C121" i="3"/>
  <c r="AE339" i="1"/>
  <c r="C118" i="3"/>
  <c r="AE340" i="1"/>
  <c r="C119" i="3"/>
  <c r="AE341" i="1"/>
  <c r="C120" i="3"/>
  <c r="AE338" i="1"/>
  <c r="C117" i="3"/>
  <c r="AE329" i="1"/>
  <c r="C111" i="3"/>
  <c r="AE330" i="1"/>
  <c r="C112" i="3"/>
  <c r="AE331" i="1"/>
  <c r="AE332" i="1"/>
  <c r="C113" i="3"/>
  <c r="AE333" i="1"/>
  <c r="C114" i="3"/>
  <c r="AE334" i="1"/>
  <c r="C115" i="3"/>
  <c r="AE335" i="1"/>
  <c r="C116" i="3"/>
  <c r="AE336" i="1"/>
  <c r="AE324" i="1"/>
  <c r="C106" i="3"/>
  <c r="AE325" i="1"/>
  <c r="C107" i="3"/>
  <c r="AE326" i="1"/>
  <c r="C108" i="3"/>
  <c r="AE327" i="1"/>
  <c r="C109" i="3"/>
  <c r="AE328" i="1"/>
  <c r="C110" i="3"/>
  <c r="AE318" i="1"/>
  <c r="AE319" i="1"/>
  <c r="C28" i="3"/>
  <c r="AE320" i="1"/>
  <c r="C29" i="3"/>
  <c r="AE321" i="1"/>
  <c r="C77" i="3"/>
  <c r="AE322" i="1"/>
  <c r="C104" i="3"/>
  <c r="AE323" i="1"/>
  <c r="C105" i="3"/>
  <c r="AE317" i="1"/>
  <c r="C27" i="3"/>
  <c r="AE315" i="1"/>
  <c r="C26" i="3"/>
  <c r="AE313" i="1"/>
  <c r="AE308" i="1"/>
  <c r="C183" i="3"/>
  <c r="AE309" i="1"/>
  <c r="C64" i="3"/>
  <c r="AE310" i="1"/>
  <c r="C65" i="3"/>
  <c r="AE311" i="1"/>
  <c r="C184" i="3"/>
  <c r="AE312" i="1"/>
  <c r="C185" i="3"/>
  <c r="AE303" i="1"/>
  <c r="C178" i="3"/>
  <c r="AE304" i="1"/>
  <c r="C179" i="3"/>
  <c r="AE305" i="1"/>
  <c r="C180" i="3"/>
  <c r="AE306" i="1"/>
  <c r="C181" i="3"/>
  <c r="AE307" i="1"/>
  <c r="C182" i="3"/>
  <c r="AE302" i="1"/>
  <c r="C177" i="3"/>
  <c r="AE299" i="1"/>
  <c r="C76" i="3"/>
  <c r="AE294" i="1"/>
  <c r="C25" i="3"/>
  <c r="AE295" i="1"/>
  <c r="C74" i="3"/>
  <c r="AE296" i="1"/>
  <c r="C75" i="3"/>
  <c r="AE297" i="1"/>
  <c r="C321" i="3"/>
  <c r="AE293" i="1"/>
  <c r="C24" i="3"/>
  <c r="AE286" i="1"/>
  <c r="C316" i="3"/>
  <c r="AE287" i="1"/>
  <c r="C317" i="3"/>
  <c r="AE288" i="1"/>
  <c r="C318" i="3"/>
  <c r="AE289" i="1"/>
  <c r="C319" i="3"/>
  <c r="AE290" i="1"/>
  <c r="C320" i="3"/>
  <c r="AE291" i="1"/>
  <c r="C23" i="3"/>
  <c r="AE280" i="1"/>
  <c r="C310" i="3"/>
  <c r="AE281" i="1"/>
  <c r="C311" i="3"/>
  <c r="AE282" i="1"/>
  <c r="C312" i="3"/>
  <c r="AE283" i="1"/>
  <c r="C313" i="3"/>
  <c r="AE284" i="1"/>
  <c r="C314" i="3"/>
  <c r="AE285" i="1"/>
  <c r="C315" i="3"/>
  <c r="AE279" i="1"/>
  <c r="C309" i="3"/>
  <c r="AE271" i="1"/>
  <c r="C304" i="3"/>
  <c r="AE272" i="1"/>
  <c r="C305" i="3"/>
  <c r="AE273" i="1"/>
  <c r="C306" i="3"/>
  <c r="AE274" i="1"/>
  <c r="C307" i="3"/>
  <c r="AE275" i="1"/>
  <c r="C308" i="3"/>
  <c r="AE270" i="1"/>
  <c r="C303" i="3"/>
  <c r="AE268" i="1"/>
  <c r="C302" i="3"/>
  <c r="AE262" i="1"/>
  <c r="C296" i="3"/>
  <c r="AE263" i="1"/>
  <c r="C297" i="3"/>
  <c r="AE264" i="1"/>
  <c r="C298" i="3"/>
  <c r="AE265" i="1"/>
  <c r="C299" i="3"/>
  <c r="AE266" i="1"/>
  <c r="C300" i="3"/>
  <c r="AE267" i="1"/>
  <c r="C301" i="3"/>
  <c r="AE261" i="1"/>
  <c r="C295" i="3"/>
  <c r="AE258" i="1"/>
  <c r="C200" i="3"/>
  <c r="AE257" i="1"/>
  <c r="C199" i="3"/>
  <c r="AE243" i="1"/>
  <c r="C288" i="3"/>
  <c r="AE244" i="1"/>
  <c r="C289" i="3"/>
  <c r="AE245" i="1"/>
  <c r="C290" i="3"/>
  <c r="AE246" i="1"/>
  <c r="C291" i="3"/>
  <c r="AE247" i="1"/>
  <c r="C292" i="3"/>
  <c r="AE248" i="1"/>
  <c r="C293" i="3"/>
  <c r="AE249" i="1"/>
  <c r="C294" i="3"/>
  <c r="AE237" i="1"/>
  <c r="C282" i="3"/>
  <c r="AE238" i="1"/>
  <c r="C283" i="3"/>
  <c r="AE239" i="1"/>
  <c r="C284" i="3"/>
  <c r="AE240" i="1"/>
  <c r="C285" i="3"/>
  <c r="AE241" i="1"/>
  <c r="C286" i="3"/>
  <c r="AE242" i="1"/>
  <c r="C287" i="3"/>
  <c r="AE236" i="1"/>
  <c r="C281" i="3"/>
  <c r="AE233" i="1"/>
  <c r="C279" i="3"/>
  <c r="AE234" i="1"/>
  <c r="C280" i="3"/>
  <c r="AE225" i="1"/>
  <c r="C271" i="3"/>
  <c r="AE226" i="1"/>
  <c r="C272" i="3"/>
  <c r="AE227" i="1"/>
  <c r="C273" i="3"/>
  <c r="AE228" i="1"/>
  <c r="C274" i="3"/>
  <c r="AE229" i="1"/>
  <c r="C275" i="3"/>
  <c r="AE230" i="1"/>
  <c r="C276" i="3"/>
  <c r="AE231" i="1"/>
  <c r="C277" i="3"/>
  <c r="AE232" i="1"/>
  <c r="C278" i="3"/>
  <c r="AE219" i="1"/>
  <c r="C266" i="3"/>
  <c r="AE220" i="1"/>
  <c r="C267" i="3"/>
  <c r="AE221" i="1"/>
  <c r="C268" i="3"/>
  <c r="AE222" i="1"/>
  <c r="C269" i="3"/>
  <c r="AE223" i="1"/>
  <c r="C270" i="3"/>
  <c r="AE224" i="1"/>
  <c r="AE215" i="1"/>
  <c r="C262" i="3"/>
  <c r="AE216" i="1"/>
  <c r="C263" i="3"/>
  <c r="AE217" i="1"/>
  <c r="C264" i="3"/>
  <c r="AE218" i="1"/>
  <c r="C265" i="3"/>
  <c r="AE212" i="1"/>
  <c r="C259" i="3"/>
  <c r="AE213" i="1"/>
  <c r="C260" i="3"/>
  <c r="AE214" i="1"/>
  <c r="C261" i="3"/>
  <c r="AE211" i="1"/>
  <c r="C258" i="3"/>
  <c r="AE206" i="1"/>
  <c r="C257" i="3"/>
  <c r="AE205" i="1"/>
  <c r="C256" i="3"/>
  <c r="AE203" i="1"/>
  <c r="C255" i="3"/>
  <c r="AE202" i="1"/>
  <c r="C254" i="3"/>
  <c r="AE197" i="1"/>
  <c r="C22" i="3"/>
  <c r="AE196" i="1"/>
  <c r="C21" i="3"/>
  <c r="AE191" i="1"/>
  <c r="C20" i="3"/>
  <c r="AE192" i="1"/>
  <c r="C61" i="3"/>
  <c r="AE193" i="1"/>
  <c r="C62" i="3"/>
  <c r="AE194" i="1"/>
  <c r="C63" i="3"/>
  <c r="AE190" i="1"/>
  <c r="C19" i="3"/>
  <c r="AE185" i="1"/>
  <c r="C174" i="3"/>
  <c r="AE186" i="1"/>
  <c r="C175" i="3"/>
  <c r="AE187" i="1"/>
  <c r="C176" i="3"/>
  <c r="AE188" i="1"/>
  <c r="C18" i="3"/>
  <c r="AE184" i="1"/>
  <c r="C173" i="3"/>
  <c r="AE182" i="1"/>
  <c r="C17" i="3"/>
  <c r="AE174" i="1"/>
  <c r="C169" i="3"/>
  <c r="AE175" i="1"/>
  <c r="C59" i="3"/>
  <c r="AE176" i="1"/>
  <c r="C60" i="3"/>
  <c r="AE177" i="1"/>
  <c r="C170" i="3"/>
  <c r="AE178" i="1"/>
  <c r="C171" i="3"/>
  <c r="AE179" i="1"/>
  <c r="C172" i="3"/>
  <c r="AE180" i="1"/>
  <c r="C16" i="3"/>
  <c r="AE166" i="1"/>
  <c r="AE167" i="1"/>
  <c r="C12" i="3"/>
  <c r="AE168" i="1"/>
  <c r="C13" i="3"/>
  <c r="AE169" i="1"/>
  <c r="C58" i="3"/>
  <c r="AE170" i="1"/>
  <c r="C14" i="3"/>
  <c r="AE171" i="1"/>
  <c r="C15" i="3"/>
  <c r="AE172" i="1"/>
  <c r="C167" i="3"/>
  <c r="AE173" i="1"/>
  <c r="C168" i="3"/>
  <c r="AE165" i="1"/>
  <c r="C11" i="3"/>
  <c r="AE162" i="1"/>
  <c r="C50" i="3"/>
  <c r="AE153" i="1"/>
  <c r="C246" i="3"/>
  <c r="AE154" i="1"/>
  <c r="C247" i="3"/>
  <c r="AE155" i="1"/>
  <c r="C248" i="3"/>
  <c r="AE156" i="1"/>
  <c r="C249" i="3"/>
  <c r="AE157" i="1"/>
  <c r="C250" i="3"/>
  <c r="AE158" i="1"/>
  <c r="C251" i="3"/>
  <c r="AE159" i="1"/>
  <c r="C252" i="3"/>
  <c r="AE160" i="1"/>
  <c r="C253" i="3"/>
  <c r="AE144" i="1"/>
  <c r="C218" i="3"/>
  <c r="AE145" i="1"/>
  <c r="C219" i="3"/>
  <c r="AE146" i="1"/>
  <c r="C220" i="3"/>
  <c r="AE147" i="1"/>
  <c r="C221" i="3"/>
  <c r="AE148" i="1"/>
  <c r="C222" i="3"/>
  <c r="AE149" i="1"/>
  <c r="C9" i="3"/>
  <c r="AE150" i="1"/>
  <c r="C10" i="3"/>
  <c r="AE151" i="1"/>
  <c r="C244" i="3"/>
  <c r="AE152" i="1"/>
  <c r="C245" i="3"/>
  <c r="AE137" i="1"/>
  <c r="C211" i="3"/>
  <c r="AE138" i="1"/>
  <c r="C212" i="3"/>
  <c r="AE139" i="1"/>
  <c r="C213" i="3"/>
  <c r="AE140" i="1"/>
  <c r="C214" i="3"/>
  <c r="AE141" i="1"/>
  <c r="C215" i="3"/>
  <c r="AE142" i="1"/>
  <c r="C216" i="3"/>
  <c r="AE143" i="1"/>
  <c r="C217" i="3"/>
  <c r="AE129" i="1"/>
  <c r="C243" i="3"/>
  <c r="AE130" i="1"/>
  <c r="C204" i="3"/>
  <c r="AE131" i="1"/>
  <c r="C205" i="3"/>
  <c r="AE132" i="1"/>
  <c r="C206" i="3"/>
  <c r="AE133" i="1"/>
  <c r="C207" i="3"/>
  <c r="AE134" i="1"/>
  <c r="C208" i="3"/>
  <c r="AE135" i="1"/>
  <c r="C209" i="3"/>
  <c r="AE136" i="1"/>
  <c r="C210" i="3"/>
  <c r="AE128" i="1"/>
  <c r="C242" i="3"/>
  <c r="AE123" i="1"/>
  <c r="C239" i="3"/>
  <c r="AE124" i="1"/>
  <c r="C240" i="3"/>
  <c r="AE125" i="1"/>
  <c r="C241" i="3"/>
  <c r="AE117" i="1"/>
  <c r="C70" i="3"/>
  <c r="AE118" i="1"/>
  <c r="C237" i="3"/>
  <c r="AE119" i="1"/>
  <c r="C71" i="3"/>
  <c r="AE120" i="1"/>
  <c r="C238" i="3"/>
  <c r="AE121" i="1"/>
  <c r="C72" i="3"/>
  <c r="AE122" i="1"/>
  <c r="C73" i="3"/>
  <c r="AE116" i="1"/>
  <c r="C69" i="3"/>
  <c r="C198" i="3"/>
  <c r="AE110" i="1"/>
  <c r="C196" i="3"/>
  <c r="AE111" i="1"/>
  <c r="C197" i="3"/>
  <c r="AE104" i="1"/>
  <c r="C190" i="3"/>
  <c r="AE105" i="1"/>
  <c r="C191" i="3"/>
  <c r="AE106" i="1"/>
  <c r="C192" i="3"/>
  <c r="AE107" i="1"/>
  <c r="C193" i="3"/>
  <c r="AE108" i="1"/>
  <c r="C194" i="3"/>
  <c r="AE109" i="1"/>
  <c r="C195" i="3"/>
  <c r="AE103" i="1"/>
  <c r="C189" i="3"/>
  <c r="AE98" i="1"/>
  <c r="C100" i="3"/>
  <c r="AE99" i="1"/>
  <c r="C99" i="3"/>
  <c r="AE97" i="1"/>
  <c r="C98" i="3"/>
  <c r="AE88" i="1"/>
  <c r="C137" i="3"/>
  <c r="AE89" i="1"/>
  <c r="C229" i="3"/>
  <c r="AE90" i="1"/>
  <c r="C230" i="3"/>
  <c r="AE91" i="1"/>
  <c r="C231" i="3"/>
  <c r="AE92" i="1"/>
  <c r="C232" i="3"/>
  <c r="AE93" i="1"/>
  <c r="C233" i="3"/>
  <c r="AE94" i="1"/>
  <c r="C234" i="3"/>
  <c r="AE95" i="1"/>
  <c r="C235" i="3"/>
  <c r="AE96" i="1"/>
  <c r="C236" i="3"/>
  <c r="AE79" i="1"/>
  <c r="C90" i="3"/>
  <c r="AE80" i="1"/>
  <c r="C91" i="3"/>
  <c r="AE81" i="1"/>
  <c r="C92" i="3"/>
  <c r="AE82" i="1"/>
  <c r="C93" i="3"/>
  <c r="AE83" i="1"/>
  <c r="C94" i="3"/>
  <c r="AE84" i="1"/>
  <c r="C95" i="3"/>
  <c r="AE85" i="1"/>
  <c r="C96" i="3"/>
  <c r="AE86" i="1"/>
  <c r="C97" i="3"/>
  <c r="AE87" i="1"/>
  <c r="C136" i="3"/>
  <c r="AE73" i="1"/>
  <c r="C84" i="3"/>
  <c r="AE74" i="1"/>
  <c r="C85" i="3"/>
  <c r="AE75" i="1"/>
  <c r="C86" i="3"/>
  <c r="AE76" i="1"/>
  <c r="C87" i="3"/>
  <c r="AE77" i="1"/>
  <c r="C88" i="3"/>
  <c r="AE78" i="1"/>
  <c r="C89" i="3"/>
  <c r="AE72" i="1"/>
  <c r="C83" i="3"/>
  <c r="AE70" i="1"/>
  <c r="C82" i="3"/>
  <c r="AE69" i="1"/>
  <c r="C81" i="3"/>
  <c r="AE67" i="1"/>
  <c r="C135" i="3"/>
  <c r="AE66" i="1"/>
  <c r="C134" i="3"/>
  <c r="AE58" i="1"/>
  <c r="C127" i="3"/>
  <c r="AE59" i="1"/>
  <c r="C128" i="3"/>
  <c r="AE60" i="1"/>
  <c r="C129" i="3"/>
  <c r="AE61" i="1"/>
  <c r="C130" i="3"/>
  <c r="AE62" i="1"/>
  <c r="C131" i="3"/>
  <c r="AE63" i="1"/>
  <c r="C132" i="3"/>
  <c r="AE64" i="1"/>
  <c r="C133" i="3"/>
  <c r="AE57" i="1"/>
  <c r="C126" i="3"/>
  <c r="AE53" i="1"/>
  <c r="C228" i="3"/>
  <c r="AE52" i="1"/>
  <c r="C227" i="3"/>
  <c r="AE45" i="1"/>
  <c r="C163" i="3"/>
  <c r="AE46" i="1"/>
  <c r="C57" i="3"/>
  <c r="AE47" i="1"/>
  <c r="C164" i="3"/>
  <c r="AE48" i="1"/>
  <c r="C165" i="3"/>
  <c r="AE49" i="1"/>
  <c r="C166" i="3"/>
  <c r="AE50" i="1"/>
  <c r="C226" i="3"/>
  <c r="AE44" i="1"/>
  <c r="AE42" i="1"/>
  <c r="C162" i="3"/>
  <c r="AE36" i="1"/>
  <c r="C156" i="3"/>
  <c r="AE37" i="1"/>
  <c r="C157" i="3"/>
  <c r="AE38" i="1"/>
  <c r="C158" i="3"/>
  <c r="AE39" i="1"/>
  <c r="C159" i="3"/>
  <c r="AE40" i="1"/>
  <c r="C160" i="3"/>
  <c r="AE41" i="1"/>
  <c r="C161" i="3"/>
  <c r="AE35" i="1"/>
  <c r="C155" i="3"/>
  <c r="AE30" i="1"/>
  <c r="C46" i="3"/>
  <c r="AE31" i="1"/>
  <c r="C47" i="3"/>
  <c r="AE32" i="1"/>
  <c r="C48" i="3"/>
  <c r="AE33" i="1"/>
  <c r="C49" i="3"/>
  <c r="AE20" i="1"/>
  <c r="C145" i="3"/>
  <c r="AE21" i="1"/>
  <c r="C146" i="3"/>
  <c r="AE22" i="1"/>
  <c r="C147" i="3"/>
  <c r="AE23" i="1"/>
  <c r="C148" i="3"/>
  <c r="AE24" i="1"/>
  <c r="C149" i="3"/>
  <c r="AE25" i="1"/>
  <c r="C150" i="3"/>
  <c r="AE26" i="1"/>
  <c r="C151" i="3"/>
  <c r="AE27" i="1"/>
  <c r="C152" i="3"/>
  <c r="AE28" i="1"/>
  <c r="C153" i="3"/>
  <c r="AE29" i="1"/>
  <c r="C154" i="3"/>
  <c r="AE17" i="1"/>
  <c r="C56" i="3"/>
  <c r="AE18" i="1"/>
  <c r="C143" i="3"/>
  <c r="AE19" i="1"/>
  <c r="C144" i="3"/>
  <c r="AE16" i="1"/>
  <c r="C55" i="3"/>
  <c r="AE13" i="1"/>
  <c r="C142" i="3"/>
  <c r="C44" i="3"/>
  <c r="AE9" i="1"/>
  <c r="C45" i="3"/>
  <c r="AE10" i="1"/>
  <c r="C8" i="3"/>
  <c r="AE11" i="1"/>
  <c r="C54" i="3"/>
  <c r="AE12" i="1"/>
  <c r="C141" i="3"/>
  <c r="AE7" i="1"/>
  <c r="C43" i="3"/>
  <c r="AO7" i="1"/>
  <c r="AQ7" i="1" s="1"/>
  <c r="AH354" i="1"/>
  <c r="AH353" i="1"/>
  <c r="AH348" i="1"/>
  <c r="AM352" i="1"/>
  <c r="H37" i="3"/>
  <c r="AM353" i="1"/>
  <c r="H38" i="3"/>
  <c r="AM8" i="1"/>
  <c r="H44" i="3"/>
  <c r="AM9" i="1"/>
  <c r="H45" i="3"/>
  <c r="AM10" i="1"/>
  <c r="H8" i="3"/>
  <c r="AM11" i="1"/>
  <c r="H54" i="3"/>
  <c r="AM12" i="1"/>
  <c r="H141" i="3"/>
  <c r="AM13" i="1"/>
  <c r="H142" i="3"/>
  <c r="AM16" i="1"/>
  <c r="H55" i="3"/>
  <c r="AM17" i="1"/>
  <c r="H56" i="3"/>
  <c r="AM18" i="1"/>
  <c r="H143" i="3"/>
  <c r="AM19" i="1"/>
  <c r="H144" i="3"/>
  <c r="AM20" i="1"/>
  <c r="H145" i="3"/>
  <c r="AM21" i="1"/>
  <c r="H146" i="3"/>
  <c r="AM22" i="1"/>
  <c r="H147" i="3"/>
  <c r="AM23" i="1"/>
  <c r="H148" i="3"/>
  <c r="AM24" i="1"/>
  <c r="H149" i="3"/>
  <c r="AM25" i="1"/>
  <c r="H150" i="3"/>
  <c r="AM26" i="1"/>
  <c r="H151" i="3"/>
  <c r="AM27" i="1"/>
  <c r="H152" i="3"/>
  <c r="AM28" i="1"/>
  <c r="H153" i="3"/>
  <c r="AM29" i="1"/>
  <c r="H154" i="3"/>
  <c r="AM30" i="1"/>
  <c r="H46" i="3"/>
  <c r="AM31" i="1"/>
  <c r="H47" i="3"/>
  <c r="AM32" i="1"/>
  <c r="H48" i="3"/>
  <c r="AM33" i="1"/>
  <c r="H49" i="3"/>
  <c r="AM35" i="1"/>
  <c r="H155" i="3"/>
  <c r="AM36" i="1"/>
  <c r="H156" i="3"/>
  <c r="AM37" i="1"/>
  <c r="H157" i="3"/>
  <c r="AM38" i="1"/>
  <c r="H158" i="3"/>
  <c r="AM39" i="1"/>
  <c r="H159" i="3"/>
  <c r="AM40" i="1"/>
  <c r="H160" i="3"/>
  <c r="AM41" i="1"/>
  <c r="H161" i="3"/>
  <c r="AM42" i="1"/>
  <c r="H162" i="3"/>
  <c r="AM44" i="1"/>
  <c r="AM45" i="1"/>
  <c r="H163" i="3"/>
  <c r="AM46" i="1"/>
  <c r="H57" i="3"/>
  <c r="AM47" i="1"/>
  <c r="H164" i="3"/>
  <c r="AM48" i="1"/>
  <c r="H165" i="3"/>
  <c r="AM49" i="1"/>
  <c r="H166" i="3"/>
  <c r="AM50" i="1"/>
  <c r="H226" i="3"/>
  <c r="AM52" i="1"/>
  <c r="H227" i="3"/>
  <c r="AM53" i="1"/>
  <c r="H228" i="3"/>
  <c r="AM57" i="1"/>
  <c r="H126" i="3"/>
  <c r="AM58" i="1"/>
  <c r="H127" i="3"/>
  <c r="AM59" i="1"/>
  <c r="H128" i="3"/>
  <c r="AM60" i="1"/>
  <c r="H129" i="3"/>
  <c r="AM61" i="1"/>
  <c r="H130" i="3"/>
  <c r="AM62" i="1"/>
  <c r="H131" i="3"/>
  <c r="AM63" i="1"/>
  <c r="H132" i="3"/>
  <c r="AM64" i="1"/>
  <c r="H133" i="3"/>
  <c r="AM66" i="1"/>
  <c r="H134" i="3"/>
  <c r="AM67" i="1"/>
  <c r="H135" i="3"/>
  <c r="AM69" i="1"/>
  <c r="H81" i="3"/>
  <c r="AM70" i="1"/>
  <c r="H82" i="3"/>
  <c r="AM72" i="1"/>
  <c r="H83" i="3"/>
  <c r="AM73" i="1"/>
  <c r="H84" i="3"/>
  <c r="AM74" i="1"/>
  <c r="H85" i="3"/>
  <c r="AM75" i="1"/>
  <c r="H86" i="3"/>
  <c r="AM76" i="1"/>
  <c r="H87" i="3"/>
  <c r="AM77" i="1"/>
  <c r="H88" i="3"/>
  <c r="AM78" i="1"/>
  <c r="H89" i="3"/>
  <c r="AM79" i="1"/>
  <c r="H90" i="3"/>
  <c r="AM80" i="1"/>
  <c r="H91" i="3"/>
  <c r="AM81" i="1"/>
  <c r="H92" i="3"/>
  <c r="AM82" i="1"/>
  <c r="H93" i="3"/>
  <c r="AM83" i="1"/>
  <c r="H94" i="3"/>
  <c r="AM84" i="1"/>
  <c r="H95" i="3"/>
  <c r="AM85" i="1"/>
  <c r="H96" i="3"/>
  <c r="AM86" i="1"/>
  <c r="H97" i="3"/>
  <c r="AM87" i="1"/>
  <c r="H136" i="3"/>
  <c r="AM88" i="1"/>
  <c r="H137" i="3"/>
  <c r="AM89" i="1"/>
  <c r="H229" i="3"/>
  <c r="AM90" i="1"/>
  <c r="H230" i="3"/>
  <c r="AM91" i="1"/>
  <c r="H231" i="3"/>
  <c r="AM92" i="1"/>
  <c r="H232" i="3"/>
  <c r="AM93" i="1"/>
  <c r="H233" i="3"/>
  <c r="AM94" i="1"/>
  <c r="H234" i="3"/>
  <c r="AM95" i="1"/>
  <c r="H235" i="3"/>
  <c r="AM96" i="1"/>
  <c r="H236" i="3"/>
  <c r="AM97" i="1"/>
  <c r="H98" i="3"/>
  <c r="AM99" i="1"/>
  <c r="H99" i="3"/>
  <c r="AM98" i="1"/>
  <c r="H100" i="3"/>
  <c r="AM103" i="1"/>
  <c r="H189" i="3"/>
  <c r="AM104" i="1"/>
  <c r="H190" i="3"/>
  <c r="AM105" i="1"/>
  <c r="H191" i="3"/>
  <c r="AM106" i="1"/>
  <c r="H192" i="3"/>
  <c r="AM107" i="1"/>
  <c r="H193" i="3"/>
  <c r="AM108" i="1"/>
  <c r="H194" i="3"/>
  <c r="AM109" i="1"/>
  <c r="H195" i="3"/>
  <c r="AM110" i="1"/>
  <c r="H196" i="3"/>
  <c r="AM111" i="1"/>
  <c r="H197" i="3"/>
  <c r="AM113" i="1"/>
  <c r="H198" i="3"/>
  <c r="AM116" i="1"/>
  <c r="H69" i="3"/>
  <c r="AM117" i="1"/>
  <c r="H70" i="3"/>
  <c r="AM118" i="1"/>
  <c r="H237" i="3"/>
  <c r="AM119" i="1"/>
  <c r="H71" i="3"/>
  <c r="AM120" i="1"/>
  <c r="H238" i="3"/>
  <c r="AM121" i="1"/>
  <c r="H72" i="3"/>
  <c r="AM122" i="1"/>
  <c r="H73" i="3"/>
  <c r="AM123" i="1"/>
  <c r="H239" i="3"/>
  <c r="AM124" i="1"/>
  <c r="H240" i="3"/>
  <c r="AM125" i="1"/>
  <c r="H241" i="3"/>
  <c r="AM128" i="1"/>
  <c r="H242" i="3"/>
  <c r="AM129" i="1"/>
  <c r="H243" i="3"/>
  <c r="AM130" i="1"/>
  <c r="H204" i="3"/>
  <c r="AM131" i="1"/>
  <c r="H205" i="3"/>
  <c r="AM132" i="1"/>
  <c r="H206" i="3"/>
  <c r="AM133" i="1"/>
  <c r="H207" i="3"/>
  <c r="AM134" i="1"/>
  <c r="H208" i="3"/>
  <c r="AM135" i="1"/>
  <c r="H209" i="3"/>
  <c r="AM136" i="1"/>
  <c r="H210" i="3"/>
  <c r="AM137" i="1"/>
  <c r="H211" i="3"/>
  <c r="AM138" i="1"/>
  <c r="H212" i="3"/>
  <c r="AM139" i="1"/>
  <c r="H213" i="3"/>
  <c r="AM140" i="1"/>
  <c r="H214" i="3"/>
  <c r="AM141" i="1"/>
  <c r="H215" i="3"/>
  <c r="AM142" i="1"/>
  <c r="H216" i="3"/>
  <c r="AM143" i="1"/>
  <c r="H217" i="3"/>
  <c r="AM144" i="1"/>
  <c r="H218" i="3"/>
  <c r="AM145" i="1"/>
  <c r="H219" i="3"/>
  <c r="AM146" i="1"/>
  <c r="H220" i="3"/>
  <c r="AM147" i="1"/>
  <c r="H221" i="3"/>
  <c r="AM148" i="1"/>
  <c r="H222" i="3"/>
  <c r="AM149" i="1"/>
  <c r="H9" i="3"/>
  <c r="AM150" i="1"/>
  <c r="H10" i="3"/>
  <c r="AM151" i="1"/>
  <c r="H244" i="3"/>
  <c r="AM152" i="1"/>
  <c r="H245" i="3"/>
  <c r="AM153" i="1"/>
  <c r="H246" i="3"/>
  <c r="AM154" i="1"/>
  <c r="H247" i="3"/>
  <c r="AM155" i="1"/>
  <c r="H248" i="3"/>
  <c r="AM156" i="1"/>
  <c r="H249" i="3"/>
  <c r="AM157" i="1"/>
  <c r="H250" i="3"/>
  <c r="AM158" i="1"/>
  <c r="H251" i="3"/>
  <c r="AM159" i="1"/>
  <c r="H252" i="3"/>
  <c r="AM160" i="1"/>
  <c r="H253" i="3"/>
  <c r="AM162" i="1"/>
  <c r="H50" i="3"/>
  <c r="AM165" i="1"/>
  <c r="H11" i="3"/>
  <c r="AM166" i="1"/>
  <c r="AM167" i="1"/>
  <c r="H12" i="3"/>
  <c r="AM168" i="1"/>
  <c r="H13" i="3"/>
  <c r="AM169" i="1"/>
  <c r="H58" i="3"/>
  <c r="AM170" i="1"/>
  <c r="H14" i="3"/>
  <c r="AM171" i="1"/>
  <c r="H15" i="3"/>
  <c r="AM172" i="1"/>
  <c r="H167" i="3"/>
  <c r="AM173" i="1"/>
  <c r="H168" i="3"/>
  <c r="AM174" i="1"/>
  <c r="H169" i="3"/>
  <c r="AM175" i="1"/>
  <c r="H59" i="3"/>
  <c r="AM176" i="1"/>
  <c r="H60" i="3"/>
  <c r="AM177" i="1"/>
  <c r="H170" i="3"/>
  <c r="AM178" i="1"/>
  <c r="H171" i="3"/>
  <c r="AM179" i="1"/>
  <c r="H172" i="3"/>
  <c r="AM180" i="1"/>
  <c r="H16" i="3"/>
  <c r="AM182" i="1"/>
  <c r="H17" i="3"/>
  <c r="AM184" i="1"/>
  <c r="H173" i="3"/>
  <c r="AM185" i="1"/>
  <c r="H174" i="3"/>
  <c r="AM186" i="1"/>
  <c r="H175" i="3"/>
  <c r="AM187" i="1"/>
  <c r="H176" i="3"/>
  <c r="H18" i="3"/>
  <c r="AM190" i="1"/>
  <c r="H19" i="3"/>
  <c r="AM191" i="1"/>
  <c r="H20" i="3"/>
  <c r="AM192" i="1"/>
  <c r="H61" i="3"/>
  <c r="AM193" i="1"/>
  <c r="H62" i="3"/>
  <c r="AM194" i="1"/>
  <c r="H63" i="3"/>
  <c r="AM196" i="1"/>
  <c r="H21" i="3"/>
  <c r="AM197" i="1"/>
  <c r="H22" i="3"/>
  <c r="AM202" i="1"/>
  <c r="H254" i="3"/>
  <c r="AM203" i="1"/>
  <c r="H255" i="3"/>
  <c r="AM205" i="1"/>
  <c r="H256" i="3"/>
  <c r="AM206" i="1"/>
  <c r="H257" i="3"/>
  <c r="AM211" i="1"/>
  <c r="H258" i="3"/>
  <c r="AM212" i="1"/>
  <c r="H259" i="3"/>
  <c r="AM213" i="1"/>
  <c r="H260" i="3"/>
  <c r="AM214" i="1"/>
  <c r="H261" i="3"/>
  <c r="AM215" i="1"/>
  <c r="H262" i="3"/>
  <c r="AM216" i="1"/>
  <c r="H263" i="3"/>
  <c r="AM217" i="1"/>
  <c r="H264" i="3"/>
  <c r="AM218" i="1"/>
  <c r="H265" i="3"/>
  <c r="AM219" i="1"/>
  <c r="H266" i="3"/>
  <c r="AM220" i="1"/>
  <c r="H267" i="3"/>
  <c r="AM221" i="1"/>
  <c r="H268" i="3"/>
  <c r="AM222" i="1"/>
  <c r="H269" i="3"/>
  <c r="AM223" i="1"/>
  <c r="H270" i="3"/>
  <c r="AM224" i="1"/>
  <c r="AM225" i="1"/>
  <c r="H271" i="3"/>
  <c r="AM226" i="1"/>
  <c r="H272" i="3"/>
  <c r="AM227" i="1"/>
  <c r="H273" i="3"/>
  <c r="AM228" i="1"/>
  <c r="H274" i="3"/>
  <c r="AM229" i="1"/>
  <c r="H275" i="3"/>
  <c r="AM230" i="1"/>
  <c r="H276" i="3"/>
  <c r="AM231" i="1"/>
  <c r="H277" i="3"/>
  <c r="AM232" i="1"/>
  <c r="H278" i="3"/>
  <c r="AM233" i="1"/>
  <c r="H279" i="3"/>
  <c r="AM234" i="1"/>
  <c r="H280" i="3"/>
  <c r="AM236" i="1"/>
  <c r="H281" i="3"/>
  <c r="AM237" i="1"/>
  <c r="H282" i="3"/>
  <c r="AM238" i="1"/>
  <c r="H283" i="3"/>
  <c r="AM239" i="1"/>
  <c r="H284" i="3"/>
  <c r="AM240" i="1"/>
  <c r="H285" i="3"/>
  <c r="AM241" i="1"/>
  <c r="H286" i="3"/>
  <c r="AM242" i="1"/>
  <c r="H287" i="3"/>
  <c r="AM243" i="1"/>
  <c r="H288" i="3"/>
  <c r="AM244" i="1"/>
  <c r="H289" i="3"/>
  <c r="AM245" i="1"/>
  <c r="H290" i="3"/>
  <c r="AM246" i="1"/>
  <c r="H291" i="3"/>
  <c r="AM247" i="1"/>
  <c r="H292" i="3"/>
  <c r="AM248" i="1"/>
  <c r="H293" i="3"/>
  <c r="AM249" i="1"/>
  <c r="H294" i="3"/>
  <c r="AM257" i="1"/>
  <c r="H199" i="3"/>
  <c r="AM258" i="1"/>
  <c r="H200" i="3"/>
  <c r="AM261" i="1"/>
  <c r="H295" i="3"/>
  <c r="AM262" i="1"/>
  <c r="H296" i="3"/>
  <c r="AM263" i="1"/>
  <c r="H297" i="3"/>
  <c r="AM264" i="1"/>
  <c r="H298" i="3"/>
  <c r="AM265" i="1"/>
  <c r="H299" i="3"/>
  <c r="AM266" i="1"/>
  <c r="H300" i="3"/>
  <c r="AM267" i="1"/>
  <c r="H301" i="3"/>
  <c r="AM268" i="1"/>
  <c r="H302" i="3"/>
  <c r="AM270" i="1"/>
  <c r="H303" i="3"/>
  <c r="AM271" i="1"/>
  <c r="H304" i="3"/>
  <c r="AM272" i="1"/>
  <c r="H305" i="3"/>
  <c r="AM273" i="1"/>
  <c r="H306" i="3"/>
  <c r="AM274" i="1"/>
  <c r="H307" i="3"/>
  <c r="AM275" i="1"/>
  <c r="H308" i="3"/>
  <c r="AM279" i="1"/>
  <c r="H309" i="3"/>
  <c r="AM280" i="1"/>
  <c r="H310" i="3"/>
  <c r="AM281" i="1"/>
  <c r="H311" i="3"/>
  <c r="AM282" i="1"/>
  <c r="H312" i="3"/>
  <c r="AM283" i="1"/>
  <c r="H313" i="3"/>
  <c r="AM284" i="1"/>
  <c r="H314" i="3"/>
  <c r="AM285" i="1"/>
  <c r="H315" i="3"/>
  <c r="AM286" i="1"/>
  <c r="H316" i="3"/>
  <c r="AM287" i="1"/>
  <c r="H317" i="3"/>
  <c r="AM288" i="1"/>
  <c r="H318" i="3"/>
  <c r="AM289" i="1"/>
  <c r="H319" i="3"/>
  <c r="AM290" i="1"/>
  <c r="H320" i="3"/>
  <c r="AM291" i="1"/>
  <c r="H23" i="3"/>
  <c r="AM293" i="1"/>
  <c r="H24" i="3"/>
  <c r="AM294" i="1"/>
  <c r="H25" i="3"/>
  <c r="AM295" i="1"/>
  <c r="H74" i="3"/>
  <c r="AM296" i="1"/>
  <c r="H75" i="3"/>
  <c r="AM297" i="1"/>
  <c r="H321" i="3"/>
  <c r="AM299" i="1"/>
  <c r="H76" i="3"/>
  <c r="AM302" i="1"/>
  <c r="H177" i="3"/>
  <c r="AM303" i="1"/>
  <c r="H178" i="3"/>
  <c r="AM304" i="1"/>
  <c r="H179" i="3"/>
  <c r="AM305" i="1"/>
  <c r="H180" i="3"/>
  <c r="AM306" i="1"/>
  <c r="H181" i="3"/>
  <c r="AM307" i="1"/>
  <c r="H182" i="3"/>
  <c r="AM308" i="1"/>
  <c r="H183" i="3"/>
  <c r="AM309" i="1"/>
  <c r="H64" i="3"/>
  <c r="AM310" i="1"/>
  <c r="H65" i="3"/>
  <c r="AM311" i="1"/>
  <c r="H184" i="3"/>
  <c r="AM312" i="1"/>
  <c r="H185" i="3"/>
  <c r="AM313" i="1"/>
  <c r="AM315" i="1"/>
  <c r="H26" i="3"/>
  <c r="AM317" i="1"/>
  <c r="H27" i="3"/>
  <c r="AM318" i="1"/>
  <c r="AM319" i="1"/>
  <c r="H28" i="3"/>
  <c r="AM320" i="1"/>
  <c r="H29" i="3"/>
  <c r="AM321" i="1"/>
  <c r="H77" i="3"/>
  <c r="AM322" i="1"/>
  <c r="H104" i="3"/>
  <c r="AM323" i="1"/>
  <c r="H105" i="3"/>
  <c r="AM324" i="1"/>
  <c r="H106" i="3"/>
  <c r="AM325" i="1"/>
  <c r="H107" i="3"/>
  <c r="AM326" i="1"/>
  <c r="H108" i="3"/>
  <c r="AM327" i="1"/>
  <c r="H109" i="3"/>
  <c r="AM328" i="1"/>
  <c r="H110" i="3"/>
  <c r="AM329" i="1"/>
  <c r="H111" i="3"/>
  <c r="AM330" i="1"/>
  <c r="H112" i="3"/>
  <c r="AM331" i="1"/>
  <c r="AM332" i="1"/>
  <c r="H113" i="3"/>
  <c r="AM333" i="1"/>
  <c r="H114" i="3"/>
  <c r="AM334" i="1"/>
  <c r="H115" i="3"/>
  <c r="AM335" i="1"/>
  <c r="H116" i="3"/>
  <c r="AM336" i="1"/>
  <c r="AM338" i="1"/>
  <c r="H117" i="3"/>
  <c r="AM339" i="1"/>
  <c r="H118" i="3"/>
  <c r="AM340" i="1"/>
  <c r="H119" i="3"/>
  <c r="AM341" i="1"/>
  <c r="H120" i="3"/>
  <c r="AM344" i="1"/>
  <c r="H121" i="3"/>
  <c r="AM347" i="1"/>
  <c r="H122" i="3"/>
  <c r="AM348" i="1"/>
  <c r="H33" i="3"/>
  <c r="AM349" i="1"/>
  <c r="H34" i="3"/>
  <c r="AM350" i="1"/>
  <c r="H35" i="3"/>
  <c r="AM351" i="1"/>
  <c r="H36" i="3"/>
  <c r="AM354" i="1"/>
  <c r="H39" i="3"/>
  <c r="O343" i="1"/>
  <c r="O316" i="1"/>
  <c r="O298" i="1"/>
  <c r="O278" i="1"/>
  <c r="O277" i="1"/>
  <c r="O102" i="1"/>
  <c r="O101" i="1"/>
  <c r="O71" i="1"/>
  <c r="AM161" i="1"/>
  <c r="AU357" i="1"/>
  <c r="AH329" i="1"/>
  <c r="AO329" i="1"/>
  <c r="AP329" i="1"/>
  <c r="AQ329" i="1"/>
  <c r="AS329" i="1"/>
  <c r="AE360" i="1"/>
  <c r="AE359" i="1"/>
  <c r="AE358" i="1"/>
  <c r="AE357" i="1"/>
  <c r="AE356" i="1"/>
  <c r="AE355" i="1"/>
  <c r="AE346" i="1"/>
  <c r="AE345" i="1"/>
  <c r="AE343" i="1"/>
  <c r="AE342" i="1"/>
  <c r="AE337" i="1"/>
  <c r="AE316" i="1"/>
  <c r="AE314" i="1"/>
  <c r="AE301" i="1"/>
  <c r="AE300" i="1"/>
  <c r="AE298" i="1"/>
  <c r="AE292" i="1"/>
  <c r="AE278" i="1"/>
  <c r="AE277" i="1"/>
  <c r="AE276" i="1"/>
  <c r="AE269" i="1"/>
  <c r="AE260" i="1"/>
  <c r="AE259" i="1"/>
  <c r="AE256" i="1"/>
  <c r="AE255" i="1"/>
  <c r="AE254" i="1"/>
  <c r="AE253" i="1"/>
  <c r="AE252" i="1"/>
  <c r="AE251" i="1"/>
  <c r="AE250" i="1"/>
  <c r="AE235" i="1"/>
  <c r="AE210" i="1"/>
  <c r="AE209" i="1"/>
  <c r="AE208" i="1"/>
  <c r="AE207" i="1"/>
  <c r="AE204" i="1"/>
  <c r="AE201" i="1"/>
  <c r="AE200" i="1"/>
  <c r="AE199" i="1"/>
  <c r="AE198" i="1"/>
  <c r="AE195" i="1"/>
  <c r="AE189" i="1"/>
  <c r="AE183" i="1"/>
  <c r="AE181" i="1"/>
  <c r="AE164" i="1"/>
  <c r="AE163" i="1"/>
  <c r="AE161" i="1"/>
  <c r="AE127" i="1"/>
  <c r="AE126" i="1"/>
  <c r="AE115" i="1"/>
  <c r="AE114" i="1"/>
  <c r="AE112" i="1"/>
  <c r="AE102" i="1"/>
  <c r="AE101" i="1"/>
  <c r="AE100" i="1"/>
  <c r="AE71" i="1"/>
  <c r="AE68" i="1"/>
  <c r="AE65" i="1"/>
  <c r="AE56" i="1"/>
  <c r="AE55" i="1"/>
  <c r="AE54" i="1"/>
  <c r="AE51" i="1"/>
  <c r="AE43" i="1"/>
  <c r="AE34" i="1"/>
  <c r="AE15" i="1"/>
  <c r="AE14" i="1"/>
  <c r="AE361" i="1"/>
  <c r="AO23" i="1"/>
  <c r="AQ23" i="1"/>
  <c r="AO24" i="1"/>
  <c r="AQ24" i="1"/>
  <c r="AO25" i="1"/>
  <c r="AQ25" i="1"/>
  <c r="AO26" i="1"/>
  <c r="AQ26" i="1"/>
  <c r="AO27" i="1"/>
  <c r="AQ27" i="1"/>
  <c r="AO28" i="1"/>
  <c r="AQ28" i="1"/>
  <c r="AO29" i="1"/>
  <c r="AQ29" i="1"/>
  <c r="AO30" i="1"/>
  <c r="AQ30" i="1"/>
  <c r="AO31" i="1"/>
  <c r="AQ31" i="1"/>
  <c r="AO32" i="1"/>
  <c r="AQ32" i="1"/>
  <c r="AO33" i="1"/>
  <c r="AQ33" i="1"/>
  <c r="AO34" i="1"/>
  <c r="AQ34" i="1"/>
  <c r="AO35" i="1"/>
  <c r="AQ35" i="1"/>
  <c r="AO36" i="1"/>
  <c r="AQ36" i="1"/>
  <c r="AO37" i="1"/>
  <c r="AQ37" i="1"/>
  <c r="AO38" i="1"/>
  <c r="AQ38" i="1"/>
  <c r="AO39" i="1"/>
  <c r="AQ39" i="1"/>
  <c r="AO40" i="1"/>
  <c r="AQ40" i="1"/>
  <c r="AO41" i="1"/>
  <c r="AQ41" i="1"/>
  <c r="AO42" i="1"/>
  <c r="AQ42" i="1"/>
  <c r="AO43" i="1"/>
  <c r="AQ43" i="1"/>
  <c r="AO44" i="1"/>
  <c r="AQ44" i="1"/>
  <c r="AO45" i="1"/>
  <c r="AQ45" i="1"/>
  <c r="AO46" i="1"/>
  <c r="AQ46" i="1"/>
  <c r="AO47" i="1"/>
  <c r="AQ47" i="1"/>
  <c r="AO48" i="1"/>
  <c r="AQ48" i="1"/>
  <c r="AO49" i="1"/>
  <c r="AQ49" i="1"/>
  <c r="AO50" i="1"/>
  <c r="AQ50" i="1"/>
  <c r="AO51" i="1"/>
  <c r="AQ51" i="1"/>
  <c r="AO52" i="1"/>
  <c r="AQ52" i="1"/>
  <c r="AO53" i="1"/>
  <c r="AQ53" i="1"/>
  <c r="AO54" i="1"/>
  <c r="AQ54" i="1"/>
  <c r="AO55" i="1"/>
  <c r="AQ55" i="1"/>
  <c r="AO56" i="1"/>
  <c r="AQ56" i="1"/>
  <c r="AO57" i="1"/>
  <c r="AQ57" i="1"/>
  <c r="AO58" i="1"/>
  <c r="AQ58" i="1"/>
  <c r="AO59" i="1"/>
  <c r="AQ59" i="1"/>
  <c r="AO60" i="1"/>
  <c r="AQ60" i="1"/>
  <c r="AO61" i="1"/>
  <c r="AQ61" i="1"/>
  <c r="AO62" i="1"/>
  <c r="AQ62" i="1"/>
  <c r="AO63" i="1"/>
  <c r="AQ63" i="1"/>
  <c r="AO64" i="1"/>
  <c r="AQ64" i="1"/>
  <c r="AO65" i="1"/>
  <c r="AQ65" i="1"/>
  <c r="AO66" i="1"/>
  <c r="AQ66" i="1"/>
  <c r="AO67" i="1"/>
  <c r="AQ67" i="1"/>
  <c r="AO68" i="1"/>
  <c r="AQ68" i="1"/>
  <c r="AO69" i="1"/>
  <c r="AQ69" i="1"/>
  <c r="AO70" i="1"/>
  <c r="AQ70" i="1"/>
  <c r="AO71" i="1"/>
  <c r="AQ71" i="1"/>
  <c r="AO72" i="1"/>
  <c r="AQ72" i="1"/>
  <c r="AO73" i="1"/>
  <c r="AQ73" i="1"/>
  <c r="AO74" i="1"/>
  <c r="AQ74" i="1"/>
  <c r="AO75" i="1"/>
  <c r="AQ75" i="1"/>
  <c r="AO76" i="1"/>
  <c r="AQ76" i="1"/>
  <c r="AO77" i="1"/>
  <c r="AQ77" i="1"/>
  <c r="AO78" i="1"/>
  <c r="AQ78" i="1"/>
  <c r="AO79" i="1"/>
  <c r="AQ79" i="1"/>
  <c r="AO80" i="1"/>
  <c r="AQ80" i="1"/>
  <c r="AO81" i="1"/>
  <c r="AQ81" i="1"/>
  <c r="AO82" i="1"/>
  <c r="AQ82" i="1"/>
  <c r="AO83" i="1"/>
  <c r="AQ83" i="1"/>
  <c r="AO84" i="1"/>
  <c r="AQ84" i="1"/>
  <c r="AO85" i="1"/>
  <c r="AQ85" i="1"/>
  <c r="AO86" i="1"/>
  <c r="AQ86" i="1"/>
  <c r="AO87" i="1"/>
  <c r="AQ87" i="1"/>
  <c r="AO88" i="1"/>
  <c r="AQ88" i="1"/>
  <c r="AO89" i="1"/>
  <c r="AQ89" i="1"/>
  <c r="AO90" i="1"/>
  <c r="AQ90" i="1"/>
  <c r="AO91" i="1"/>
  <c r="AQ91" i="1"/>
  <c r="AO92" i="1"/>
  <c r="AQ92" i="1"/>
  <c r="AO93" i="1"/>
  <c r="AQ93" i="1"/>
  <c r="AO94" i="1"/>
  <c r="AQ94" i="1"/>
  <c r="AO95" i="1"/>
  <c r="AQ95" i="1"/>
  <c r="AO96" i="1"/>
  <c r="AQ96" i="1"/>
  <c r="AO97" i="1"/>
  <c r="AQ97" i="1"/>
  <c r="AO98" i="1"/>
  <c r="AQ98" i="1"/>
  <c r="AO99" i="1"/>
  <c r="AQ99" i="1"/>
  <c r="AO100" i="1"/>
  <c r="AQ100" i="1"/>
  <c r="AO101" i="1"/>
  <c r="AQ101" i="1"/>
  <c r="AO102" i="1"/>
  <c r="AQ102" i="1"/>
  <c r="AO103" i="1"/>
  <c r="AQ103" i="1"/>
  <c r="AO104" i="1"/>
  <c r="AQ104" i="1"/>
  <c r="AO105" i="1"/>
  <c r="AQ105" i="1"/>
  <c r="AO106" i="1"/>
  <c r="AQ106" i="1"/>
  <c r="AO107" i="1"/>
  <c r="AQ107" i="1"/>
  <c r="AO108" i="1"/>
  <c r="AQ108" i="1"/>
  <c r="AO109" i="1"/>
  <c r="AQ109" i="1"/>
  <c r="AO110" i="1"/>
  <c r="AQ110" i="1"/>
  <c r="AO111" i="1"/>
  <c r="AQ111" i="1"/>
  <c r="AO112" i="1"/>
  <c r="AQ112" i="1"/>
  <c r="AO113" i="1"/>
  <c r="AQ113" i="1"/>
  <c r="AO114" i="1"/>
  <c r="AQ114" i="1"/>
  <c r="AO115" i="1"/>
  <c r="AQ115" i="1"/>
  <c r="AO116" i="1"/>
  <c r="AQ116" i="1"/>
  <c r="AO117" i="1"/>
  <c r="AQ117" i="1"/>
  <c r="AO118" i="1"/>
  <c r="AQ118" i="1"/>
  <c r="AO119" i="1"/>
  <c r="AQ119" i="1"/>
  <c r="AO120" i="1"/>
  <c r="AQ120" i="1"/>
  <c r="AO121" i="1"/>
  <c r="AQ121" i="1"/>
  <c r="AO122" i="1"/>
  <c r="AQ122" i="1"/>
  <c r="AO123" i="1"/>
  <c r="AQ123" i="1"/>
  <c r="AO124" i="1"/>
  <c r="AQ124" i="1"/>
  <c r="AO125" i="1"/>
  <c r="AQ125" i="1"/>
  <c r="AO126" i="1"/>
  <c r="AQ126" i="1"/>
  <c r="AO127" i="1"/>
  <c r="AQ127" i="1"/>
  <c r="AO128" i="1"/>
  <c r="AQ128" i="1"/>
  <c r="AO129" i="1"/>
  <c r="AQ129" i="1"/>
  <c r="AO130" i="1"/>
  <c r="AQ130" i="1"/>
  <c r="AO131" i="1"/>
  <c r="AQ131" i="1"/>
  <c r="AO132" i="1"/>
  <c r="AQ132" i="1"/>
  <c r="AO133" i="1"/>
  <c r="AQ133" i="1"/>
  <c r="AO134" i="1"/>
  <c r="AQ134" i="1"/>
  <c r="AO135" i="1"/>
  <c r="AQ135" i="1"/>
  <c r="AO136" i="1"/>
  <c r="AQ136" i="1"/>
  <c r="AO137" i="1"/>
  <c r="AQ137" i="1"/>
  <c r="AO138" i="1"/>
  <c r="AQ138" i="1"/>
  <c r="AO139" i="1"/>
  <c r="AQ139" i="1"/>
  <c r="AO140" i="1"/>
  <c r="AQ140" i="1"/>
  <c r="AO141" i="1"/>
  <c r="AQ141" i="1"/>
  <c r="AO142" i="1"/>
  <c r="AQ142" i="1"/>
  <c r="AO143" i="1"/>
  <c r="AQ143" i="1"/>
  <c r="AO144" i="1"/>
  <c r="AQ144" i="1"/>
  <c r="AO145" i="1"/>
  <c r="AQ145" i="1"/>
  <c r="AO146" i="1"/>
  <c r="AQ146" i="1"/>
  <c r="AO147" i="1"/>
  <c r="AQ147" i="1"/>
  <c r="AO148" i="1"/>
  <c r="AQ148" i="1"/>
  <c r="AO149" i="1"/>
  <c r="AQ149" i="1"/>
  <c r="AO150" i="1"/>
  <c r="AQ150" i="1"/>
  <c r="AO151" i="1"/>
  <c r="AQ151" i="1"/>
  <c r="AO152" i="1"/>
  <c r="AQ152" i="1"/>
  <c r="AO153" i="1"/>
  <c r="AQ153" i="1"/>
  <c r="AO154" i="1"/>
  <c r="AQ154" i="1"/>
  <c r="AO155" i="1"/>
  <c r="AQ155" i="1"/>
  <c r="AO156" i="1"/>
  <c r="AQ156" i="1"/>
  <c r="AO157" i="1"/>
  <c r="AQ157" i="1"/>
  <c r="AO158" i="1"/>
  <c r="AQ158" i="1"/>
  <c r="AO159" i="1"/>
  <c r="AQ159" i="1"/>
  <c r="AO160" i="1"/>
  <c r="AQ160" i="1"/>
  <c r="AO161" i="1"/>
  <c r="AQ161" i="1"/>
  <c r="AO162" i="1"/>
  <c r="AQ162" i="1"/>
  <c r="AO163" i="1"/>
  <c r="AQ163" i="1"/>
  <c r="AO164" i="1"/>
  <c r="AQ164" i="1"/>
  <c r="AO165" i="1"/>
  <c r="AQ165" i="1"/>
  <c r="AO166" i="1"/>
  <c r="AQ166" i="1"/>
  <c r="AO167" i="1"/>
  <c r="AQ167" i="1"/>
  <c r="AO168" i="1"/>
  <c r="AQ168" i="1"/>
  <c r="AO169" i="1"/>
  <c r="AQ169" i="1"/>
  <c r="AO170" i="1"/>
  <c r="AQ170" i="1"/>
  <c r="AO171" i="1"/>
  <c r="AQ171" i="1"/>
  <c r="AO172" i="1"/>
  <c r="AQ172" i="1"/>
  <c r="AO173" i="1"/>
  <c r="AQ173" i="1"/>
  <c r="AO174" i="1"/>
  <c r="AQ174" i="1"/>
  <c r="AO175" i="1"/>
  <c r="AQ175" i="1"/>
  <c r="AO176" i="1"/>
  <c r="AQ176" i="1"/>
  <c r="AO177" i="1"/>
  <c r="AQ177" i="1"/>
  <c r="AO178" i="1"/>
  <c r="AQ178" i="1"/>
  <c r="AO179" i="1"/>
  <c r="AQ179" i="1"/>
  <c r="AO180" i="1"/>
  <c r="AQ180" i="1"/>
  <c r="AO181" i="1"/>
  <c r="AQ181" i="1"/>
  <c r="AO182" i="1"/>
  <c r="AQ182" i="1"/>
  <c r="AO183" i="1"/>
  <c r="AQ183" i="1"/>
  <c r="AO184" i="1"/>
  <c r="AQ184" i="1"/>
  <c r="AO185" i="1"/>
  <c r="AQ185" i="1"/>
  <c r="AO186" i="1"/>
  <c r="AQ186" i="1"/>
  <c r="AO187" i="1"/>
  <c r="AQ187" i="1"/>
  <c r="AQ188" i="1"/>
  <c r="AO189" i="1"/>
  <c r="AQ189" i="1"/>
  <c r="AO190" i="1"/>
  <c r="AQ190" i="1"/>
  <c r="AO191" i="1"/>
  <c r="AQ191" i="1"/>
  <c r="AO192" i="1"/>
  <c r="AQ192" i="1"/>
  <c r="AO193" i="1"/>
  <c r="AQ193" i="1"/>
  <c r="AO194" i="1"/>
  <c r="AQ194" i="1"/>
  <c r="AO195" i="1"/>
  <c r="AQ195" i="1"/>
  <c r="AO196" i="1"/>
  <c r="AQ196" i="1"/>
  <c r="AO197" i="1"/>
  <c r="AQ197" i="1"/>
  <c r="AO198" i="1"/>
  <c r="AQ198" i="1"/>
  <c r="AO199" i="1"/>
  <c r="AQ199" i="1"/>
  <c r="AO200" i="1"/>
  <c r="AQ200" i="1"/>
  <c r="AO201" i="1"/>
  <c r="AQ201" i="1"/>
  <c r="AO202" i="1"/>
  <c r="AQ202" i="1"/>
  <c r="AO203" i="1"/>
  <c r="AQ203" i="1"/>
  <c r="AO204" i="1"/>
  <c r="AQ204" i="1"/>
  <c r="AO205" i="1"/>
  <c r="AQ205" i="1"/>
  <c r="AO206" i="1"/>
  <c r="AQ206" i="1"/>
  <c r="AO207" i="1"/>
  <c r="AQ207" i="1"/>
  <c r="AO208" i="1"/>
  <c r="AQ208" i="1"/>
  <c r="AO209" i="1"/>
  <c r="AQ209" i="1"/>
  <c r="AO210" i="1"/>
  <c r="AQ210" i="1"/>
  <c r="AO211" i="1"/>
  <c r="AQ211" i="1"/>
  <c r="AO212" i="1"/>
  <c r="AQ212" i="1"/>
  <c r="AO213" i="1"/>
  <c r="AQ213" i="1"/>
  <c r="AO214" i="1"/>
  <c r="AQ214" i="1"/>
  <c r="AO215" i="1"/>
  <c r="AQ215" i="1"/>
  <c r="AO216" i="1"/>
  <c r="AQ216" i="1"/>
  <c r="AO217" i="1"/>
  <c r="AQ217" i="1"/>
  <c r="AO218" i="1"/>
  <c r="AQ218" i="1"/>
  <c r="AO219" i="1"/>
  <c r="AQ219" i="1"/>
  <c r="AO220" i="1"/>
  <c r="AQ220" i="1"/>
  <c r="AO221" i="1"/>
  <c r="AQ221" i="1"/>
  <c r="AO222" i="1"/>
  <c r="AQ222" i="1"/>
  <c r="AO223" i="1"/>
  <c r="AQ223" i="1"/>
  <c r="AO224" i="1"/>
  <c r="AQ224" i="1"/>
  <c r="AO225" i="1"/>
  <c r="AQ225" i="1"/>
  <c r="AO226" i="1"/>
  <c r="AQ226" i="1"/>
  <c r="AO227" i="1"/>
  <c r="AQ227" i="1"/>
  <c r="AO228" i="1"/>
  <c r="AQ228" i="1"/>
  <c r="AO229" i="1"/>
  <c r="AQ229" i="1"/>
  <c r="AO230" i="1"/>
  <c r="AQ230" i="1"/>
  <c r="AO231" i="1"/>
  <c r="AQ231" i="1"/>
  <c r="AO232" i="1"/>
  <c r="AQ232" i="1"/>
  <c r="AO233" i="1"/>
  <c r="AQ233" i="1"/>
  <c r="AO234" i="1"/>
  <c r="AQ234" i="1"/>
  <c r="AO235" i="1"/>
  <c r="AQ235" i="1"/>
  <c r="AO236" i="1"/>
  <c r="AQ236" i="1"/>
  <c r="AO237" i="1"/>
  <c r="AQ237" i="1"/>
  <c r="AO238" i="1"/>
  <c r="AQ238" i="1"/>
  <c r="AO239" i="1"/>
  <c r="AQ239" i="1"/>
  <c r="AO240" i="1"/>
  <c r="AQ240" i="1"/>
  <c r="AO241" i="1"/>
  <c r="AQ241" i="1"/>
  <c r="AO242" i="1"/>
  <c r="AQ242" i="1"/>
  <c r="AO243" i="1"/>
  <c r="AQ243" i="1"/>
  <c r="AO244" i="1"/>
  <c r="AQ244" i="1"/>
  <c r="AO245" i="1"/>
  <c r="AQ245" i="1"/>
  <c r="AO246" i="1"/>
  <c r="AQ246" i="1"/>
  <c r="AO247" i="1"/>
  <c r="AQ247" i="1"/>
  <c r="AO248" i="1"/>
  <c r="AQ248" i="1"/>
  <c r="AO249" i="1"/>
  <c r="AQ249" i="1"/>
  <c r="AO250" i="1"/>
  <c r="AQ250" i="1"/>
  <c r="AO251" i="1"/>
  <c r="AQ251" i="1"/>
  <c r="AO252" i="1"/>
  <c r="AQ252" i="1"/>
  <c r="AO253" i="1"/>
  <c r="AQ253" i="1"/>
  <c r="AO254" i="1"/>
  <c r="AQ254" i="1"/>
  <c r="AO255" i="1"/>
  <c r="AQ255" i="1"/>
  <c r="AO256" i="1"/>
  <c r="AQ256" i="1"/>
  <c r="AO257" i="1"/>
  <c r="AQ257" i="1"/>
  <c r="AO258" i="1"/>
  <c r="AQ258" i="1"/>
  <c r="AO259" i="1"/>
  <c r="AQ259" i="1"/>
  <c r="AO260" i="1"/>
  <c r="AQ260" i="1"/>
  <c r="AO261" i="1"/>
  <c r="AQ261" i="1"/>
  <c r="AO262" i="1"/>
  <c r="AQ262" i="1"/>
  <c r="AO263" i="1"/>
  <c r="AQ263" i="1"/>
  <c r="AO264" i="1"/>
  <c r="AQ264" i="1"/>
  <c r="AO265" i="1"/>
  <c r="AQ265" i="1"/>
  <c r="AO266" i="1"/>
  <c r="AQ266" i="1"/>
  <c r="AO267" i="1"/>
  <c r="AQ267" i="1"/>
  <c r="AO268" i="1"/>
  <c r="AQ268" i="1"/>
  <c r="AO269" i="1"/>
  <c r="AQ269" i="1"/>
  <c r="AO270" i="1"/>
  <c r="AQ270" i="1"/>
  <c r="AO271" i="1"/>
  <c r="AQ271" i="1"/>
  <c r="AO272" i="1"/>
  <c r="AQ272" i="1"/>
  <c r="AO273" i="1"/>
  <c r="AQ273" i="1"/>
  <c r="AO274" i="1"/>
  <c r="AQ274" i="1"/>
  <c r="AO275" i="1"/>
  <c r="AQ275" i="1"/>
  <c r="AO276" i="1"/>
  <c r="AQ276" i="1"/>
  <c r="AO277" i="1"/>
  <c r="AQ277" i="1"/>
  <c r="AO278" i="1"/>
  <c r="AQ278" i="1"/>
  <c r="AO279" i="1"/>
  <c r="AQ279" i="1"/>
  <c r="AO280" i="1"/>
  <c r="AQ280" i="1"/>
  <c r="AO281" i="1"/>
  <c r="AQ281" i="1"/>
  <c r="AO282" i="1"/>
  <c r="AQ282" i="1"/>
  <c r="AO283" i="1"/>
  <c r="AQ283" i="1"/>
  <c r="AO284" i="1"/>
  <c r="AQ284" i="1"/>
  <c r="AO285" i="1"/>
  <c r="AQ285" i="1"/>
  <c r="AO286" i="1"/>
  <c r="AQ286" i="1"/>
  <c r="AO287" i="1"/>
  <c r="AQ287" i="1"/>
  <c r="AO288" i="1"/>
  <c r="AQ288" i="1"/>
  <c r="AO289" i="1"/>
  <c r="AQ289" i="1"/>
  <c r="AO290" i="1"/>
  <c r="AQ290" i="1"/>
  <c r="AO291" i="1"/>
  <c r="AQ291" i="1"/>
  <c r="AO292" i="1"/>
  <c r="AQ292" i="1"/>
  <c r="AO293" i="1"/>
  <c r="AQ293" i="1"/>
  <c r="AO294" i="1"/>
  <c r="AQ294" i="1"/>
  <c r="AO295" i="1"/>
  <c r="AQ295" i="1"/>
  <c r="AO296" i="1"/>
  <c r="AQ296" i="1"/>
  <c r="AO297" i="1"/>
  <c r="AQ297" i="1"/>
  <c r="AO298" i="1"/>
  <c r="AQ298" i="1"/>
  <c r="AO299" i="1"/>
  <c r="AQ299" i="1"/>
  <c r="AO300" i="1"/>
  <c r="AQ300" i="1"/>
  <c r="AO301" i="1"/>
  <c r="AQ301" i="1"/>
  <c r="AO302" i="1"/>
  <c r="AQ302" i="1"/>
  <c r="AO303" i="1"/>
  <c r="AQ303" i="1"/>
  <c r="AO304" i="1"/>
  <c r="AQ304" i="1"/>
  <c r="AO305" i="1"/>
  <c r="AQ305" i="1"/>
  <c r="AO306" i="1"/>
  <c r="AQ306" i="1"/>
  <c r="AO307" i="1"/>
  <c r="AQ307" i="1"/>
  <c r="AO308" i="1"/>
  <c r="AQ308" i="1"/>
  <c r="AO309" i="1"/>
  <c r="AQ309" i="1"/>
  <c r="AO310" i="1"/>
  <c r="AQ310" i="1"/>
  <c r="AO311" i="1"/>
  <c r="AQ311" i="1"/>
  <c r="AO312" i="1"/>
  <c r="AQ312" i="1"/>
  <c r="AO313" i="1"/>
  <c r="AQ313" i="1"/>
  <c r="AO314" i="1"/>
  <c r="AQ314" i="1"/>
  <c r="AO315" i="1"/>
  <c r="AQ315" i="1"/>
  <c r="AO316" i="1"/>
  <c r="AQ316" i="1"/>
  <c r="AO317" i="1"/>
  <c r="AQ317" i="1"/>
  <c r="AO318" i="1"/>
  <c r="AQ318" i="1"/>
  <c r="AO319" i="1"/>
  <c r="AQ319" i="1"/>
  <c r="AO320" i="1"/>
  <c r="AQ320" i="1"/>
  <c r="AO321" i="1"/>
  <c r="AQ321" i="1"/>
  <c r="AO322" i="1"/>
  <c r="AQ322" i="1"/>
  <c r="AO323" i="1"/>
  <c r="AQ323" i="1"/>
  <c r="AO324" i="1"/>
  <c r="AQ324" i="1"/>
  <c r="AO325" i="1"/>
  <c r="AQ325" i="1"/>
  <c r="AO326" i="1"/>
  <c r="AQ326" i="1"/>
  <c r="AO327" i="1"/>
  <c r="AQ327" i="1"/>
  <c r="AO328" i="1"/>
  <c r="AQ328" i="1"/>
  <c r="AO330" i="1"/>
  <c r="AQ330" i="1"/>
  <c r="AO331" i="1"/>
  <c r="AQ331" i="1"/>
  <c r="AO332" i="1"/>
  <c r="AQ332" i="1"/>
  <c r="AO333" i="1"/>
  <c r="AQ333" i="1"/>
  <c r="AO334" i="1"/>
  <c r="AQ334" i="1"/>
  <c r="AO335" i="1"/>
  <c r="AQ335" i="1"/>
  <c r="AO336" i="1"/>
  <c r="AQ336" i="1"/>
  <c r="AO337" i="1"/>
  <c r="AQ337" i="1"/>
  <c r="AO338" i="1"/>
  <c r="AQ338" i="1"/>
  <c r="AO339" i="1"/>
  <c r="AQ339" i="1"/>
  <c r="AO340" i="1"/>
  <c r="AQ340" i="1"/>
  <c r="AO341" i="1"/>
  <c r="AQ341" i="1"/>
  <c r="AO342" i="1"/>
  <c r="AQ342" i="1"/>
  <c r="AO343" i="1"/>
  <c r="AQ343" i="1"/>
  <c r="AO344" i="1"/>
  <c r="AQ344" i="1"/>
  <c r="AO345" i="1"/>
  <c r="AQ345" i="1"/>
  <c r="AO346" i="1"/>
  <c r="AQ346" i="1"/>
  <c r="AO347" i="1"/>
  <c r="AQ347" i="1"/>
  <c r="AO348" i="1"/>
  <c r="AQ348" i="1"/>
  <c r="AO349" i="1"/>
  <c r="AQ349" i="1"/>
  <c r="AO350" i="1"/>
  <c r="AQ350" i="1"/>
  <c r="AO351" i="1"/>
  <c r="AQ351" i="1"/>
  <c r="AO352" i="1"/>
  <c r="AQ352" i="1"/>
  <c r="AO353" i="1"/>
  <c r="AQ353" i="1"/>
  <c r="AO354" i="1"/>
  <c r="AQ354" i="1"/>
  <c r="AO355" i="1"/>
  <c r="AQ355" i="1"/>
  <c r="AO356" i="1"/>
  <c r="AQ356" i="1"/>
  <c r="AO357" i="1"/>
  <c r="AQ357" i="1"/>
  <c r="AO358" i="1"/>
  <c r="AQ358" i="1"/>
  <c r="AO359" i="1"/>
  <c r="AQ359" i="1"/>
  <c r="AO360" i="1"/>
  <c r="AQ360" i="1"/>
  <c r="AO13" i="1"/>
  <c r="AQ13" i="1"/>
  <c r="AO14" i="1"/>
  <c r="AQ14" i="1"/>
  <c r="AO15" i="1"/>
  <c r="AQ15" i="1"/>
  <c r="AO16" i="1"/>
  <c r="AQ16" i="1"/>
  <c r="AO17" i="1"/>
  <c r="AQ17" i="1"/>
  <c r="AO18" i="1"/>
  <c r="AQ18" i="1"/>
  <c r="AO19" i="1"/>
  <c r="AQ19" i="1"/>
  <c r="AO20" i="1"/>
  <c r="AQ20" i="1"/>
  <c r="AO21" i="1"/>
  <c r="AQ21" i="1"/>
  <c r="AO22" i="1"/>
  <c r="AQ22" i="1"/>
  <c r="AO8" i="1"/>
  <c r="AQ8" i="1"/>
  <c r="AO9" i="1"/>
  <c r="AQ9" i="1"/>
  <c r="AO10" i="1"/>
  <c r="AQ10" i="1"/>
  <c r="AO11" i="1"/>
  <c r="AQ11" i="1"/>
  <c r="AO12" i="1"/>
  <c r="AQ12" i="1"/>
  <c r="AT198" i="1"/>
  <c r="AT199" i="1"/>
  <c r="AS339" i="1"/>
  <c r="AS197" i="1"/>
  <c r="AM360" i="1"/>
  <c r="AP360" i="1"/>
  <c r="AM359" i="1"/>
  <c r="AP359" i="1"/>
  <c r="AM358" i="1"/>
  <c r="AP358" i="1"/>
  <c r="AM357" i="1"/>
  <c r="AP357" i="1"/>
  <c r="AM356" i="1"/>
  <c r="AP356" i="1"/>
  <c r="AM355" i="1"/>
  <c r="AP355" i="1"/>
  <c r="AP354" i="1"/>
  <c r="AP353" i="1"/>
  <c r="AP352" i="1"/>
  <c r="AP351" i="1"/>
  <c r="AP350" i="1"/>
  <c r="AP349" i="1"/>
  <c r="AP348" i="1"/>
  <c r="AP347" i="1"/>
  <c r="AM346" i="1"/>
  <c r="AP346" i="1"/>
  <c r="AM345" i="1"/>
  <c r="AP345" i="1"/>
  <c r="AP344" i="1"/>
  <c r="AM343" i="1"/>
  <c r="AP343" i="1"/>
  <c r="AM342" i="1"/>
  <c r="AP342" i="1"/>
  <c r="AP341" i="1"/>
  <c r="AP340" i="1"/>
  <c r="AP339" i="1"/>
  <c r="AP338" i="1"/>
  <c r="AM337" i="1"/>
  <c r="AP337" i="1"/>
  <c r="AP336" i="1"/>
  <c r="AP335" i="1"/>
  <c r="AP334" i="1"/>
  <c r="AP333" i="1"/>
  <c r="AP332" i="1"/>
  <c r="AP331" i="1"/>
  <c r="AP330" i="1"/>
  <c r="AP328" i="1"/>
  <c r="AP327" i="1"/>
  <c r="AP326" i="1"/>
  <c r="AP325" i="1"/>
  <c r="AP324" i="1"/>
  <c r="AP323" i="1"/>
  <c r="AP322" i="1"/>
  <c r="AP321" i="1"/>
  <c r="AP320" i="1"/>
  <c r="AP319" i="1"/>
  <c r="AP318" i="1"/>
  <c r="AP317" i="1"/>
  <c r="AM316" i="1"/>
  <c r="AP316" i="1"/>
  <c r="AP315" i="1"/>
  <c r="AM314" i="1"/>
  <c r="AP314" i="1"/>
  <c r="AP313" i="1"/>
  <c r="AP312" i="1"/>
  <c r="AP311" i="1"/>
  <c r="AP310" i="1"/>
  <c r="AP309" i="1"/>
  <c r="AP308" i="1"/>
  <c r="AP307" i="1"/>
  <c r="AP306" i="1"/>
  <c r="AP305" i="1"/>
  <c r="AP304" i="1"/>
  <c r="AP303" i="1"/>
  <c r="AP302" i="1"/>
  <c r="AM301" i="1"/>
  <c r="AP301" i="1"/>
  <c r="AM300" i="1"/>
  <c r="AP300" i="1"/>
  <c r="AP299" i="1"/>
  <c r="AM298" i="1"/>
  <c r="AP298" i="1"/>
  <c r="AP297" i="1"/>
  <c r="AP296" i="1"/>
  <c r="AP295" i="1"/>
  <c r="AP294" i="1"/>
  <c r="AP293" i="1"/>
  <c r="AM292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M278" i="1"/>
  <c r="AP278" i="1"/>
  <c r="AM277" i="1"/>
  <c r="AP277" i="1"/>
  <c r="AM276" i="1"/>
  <c r="AP276" i="1"/>
  <c r="AP275" i="1"/>
  <c r="AP274" i="1"/>
  <c r="AP273" i="1"/>
  <c r="AP272" i="1"/>
  <c r="AP271" i="1"/>
  <c r="AP270" i="1"/>
  <c r="AM269" i="1"/>
  <c r="AP269" i="1"/>
  <c r="AP268" i="1"/>
  <c r="AP267" i="1"/>
  <c r="AP266" i="1"/>
  <c r="AP265" i="1"/>
  <c r="AP264" i="1"/>
  <c r="AP263" i="1"/>
  <c r="AP262" i="1"/>
  <c r="AP261" i="1"/>
  <c r="AM260" i="1"/>
  <c r="AP260" i="1"/>
  <c r="AM259" i="1"/>
  <c r="AP259" i="1"/>
  <c r="AP258" i="1"/>
  <c r="AP257" i="1"/>
  <c r="AM256" i="1"/>
  <c r="AP256" i="1"/>
  <c r="AM255" i="1"/>
  <c r="AP255" i="1"/>
  <c r="AM254" i="1"/>
  <c r="AP254" i="1"/>
  <c r="AM253" i="1"/>
  <c r="AP253" i="1"/>
  <c r="AM252" i="1"/>
  <c r="AP252" i="1"/>
  <c r="AM251" i="1"/>
  <c r="AP251" i="1"/>
  <c r="AM250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M235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M210" i="1"/>
  <c r="AP210" i="1"/>
  <c r="AM209" i="1"/>
  <c r="AP209" i="1"/>
  <c r="AM208" i="1"/>
  <c r="AP208" i="1"/>
  <c r="AM207" i="1"/>
  <c r="AP207" i="1"/>
  <c r="AP206" i="1"/>
  <c r="AP205" i="1"/>
  <c r="AM204" i="1"/>
  <c r="AP204" i="1"/>
  <c r="AP203" i="1"/>
  <c r="AP202" i="1"/>
  <c r="AM201" i="1"/>
  <c r="AP201" i="1"/>
  <c r="AM200" i="1"/>
  <c r="AP200" i="1"/>
  <c r="AM199" i="1"/>
  <c r="AP199" i="1"/>
  <c r="AM198" i="1"/>
  <c r="AP198" i="1"/>
  <c r="AP197" i="1"/>
  <c r="AP196" i="1"/>
  <c r="AM195" i="1"/>
  <c r="AP195" i="1"/>
  <c r="AP194" i="1"/>
  <c r="AP193" i="1"/>
  <c r="AP192" i="1"/>
  <c r="AP191" i="1"/>
  <c r="AP190" i="1"/>
  <c r="AM189" i="1"/>
  <c r="AP189" i="1"/>
  <c r="AP188" i="1"/>
  <c r="AP187" i="1"/>
  <c r="AP186" i="1"/>
  <c r="AP185" i="1"/>
  <c r="AP184" i="1"/>
  <c r="AM183" i="1"/>
  <c r="AP183" i="1"/>
  <c r="AP182" i="1"/>
  <c r="AM181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M164" i="1"/>
  <c r="AP164" i="1"/>
  <c r="AM163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M127" i="1"/>
  <c r="AP127" i="1"/>
  <c r="AM126" i="1"/>
  <c r="AP126" i="1"/>
  <c r="AP125" i="1"/>
  <c r="AP124" i="1"/>
  <c r="AP123" i="1"/>
  <c r="AP122" i="1"/>
  <c r="AP121" i="1"/>
  <c r="AP120" i="1"/>
  <c r="AP119" i="1"/>
  <c r="AP118" i="1"/>
  <c r="AP117" i="1"/>
  <c r="AP116" i="1"/>
  <c r="AM115" i="1"/>
  <c r="AP115" i="1"/>
  <c r="AM114" i="1"/>
  <c r="AP114" i="1"/>
  <c r="AP113" i="1"/>
  <c r="AM112" i="1"/>
  <c r="AP112" i="1"/>
  <c r="AP111" i="1"/>
  <c r="AP110" i="1"/>
  <c r="AP109" i="1"/>
  <c r="AP108" i="1"/>
  <c r="AP107" i="1"/>
  <c r="AP106" i="1"/>
  <c r="AP105" i="1"/>
  <c r="AP104" i="1"/>
  <c r="AP103" i="1"/>
  <c r="AM102" i="1"/>
  <c r="AP102" i="1"/>
  <c r="AM101" i="1"/>
  <c r="AP101" i="1"/>
  <c r="AM100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M71" i="1"/>
  <c r="AP71" i="1"/>
  <c r="AP70" i="1"/>
  <c r="AP69" i="1"/>
  <c r="AM68" i="1"/>
  <c r="AP68" i="1"/>
  <c r="AP67" i="1"/>
  <c r="AP66" i="1"/>
  <c r="AM65" i="1"/>
  <c r="AP65" i="1"/>
  <c r="AP64" i="1"/>
  <c r="AP63" i="1"/>
  <c r="AP62" i="1"/>
  <c r="AP61" i="1"/>
  <c r="AP60" i="1"/>
  <c r="AP59" i="1"/>
  <c r="AP58" i="1"/>
  <c r="AP57" i="1"/>
  <c r="AM56" i="1"/>
  <c r="AP56" i="1"/>
  <c r="AM55" i="1"/>
  <c r="AP55" i="1"/>
  <c r="AM54" i="1"/>
  <c r="AP54" i="1"/>
  <c r="AP53" i="1"/>
  <c r="AP52" i="1"/>
  <c r="AM51" i="1"/>
  <c r="AP51" i="1"/>
  <c r="AP50" i="1"/>
  <c r="AP49" i="1"/>
  <c r="AP48" i="1"/>
  <c r="AP47" i="1"/>
  <c r="AP46" i="1"/>
  <c r="AP45" i="1"/>
  <c r="AP44" i="1"/>
  <c r="AM43" i="1"/>
  <c r="AP43" i="1"/>
  <c r="AP42" i="1"/>
  <c r="AP41" i="1"/>
  <c r="AP40" i="1"/>
  <c r="AP39" i="1"/>
  <c r="AP38" i="1"/>
  <c r="AP37" i="1"/>
  <c r="AP36" i="1"/>
  <c r="AP35" i="1"/>
  <c r="AM34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M15" i="1"/>
  <c r="AP15" i="1"/>
  <c r="AM14" i="1"/>
  <c r="AP14" i="1"/>
  <c r="AP13" i="1"/>
  <c r="AP12" i="1"/>
  <c r="AP11" i="1"/>
  <c r="AP10" i="1"/>
  <c r="AP9" i="1"/>
  <c r="AP8" i="1"/>
  <c r="AS360" i="1"/>
  <c r="AS359" i="1"/>
  <c r="AS358" i="1"/>
  <c r="AS357" i="1"/>
  <c r="AS356" i="1"/>
  <c r="AS355" i="1"/>
  <c r="AS354" i="1"/>
  <c r="AS353" i="1"/>
  <c r="AS352" i="1"/>
  <c r="AS351" i="1"/>
  <c r="AS350" i="1"/>
  <c r="AS349" i="1"/>
  <c r="AS348" i="1"/>
  <c r="AS347" i="1"/>
  <c r="AS346" i="1"/>
  <c r="AS345" i="1"/>
  <c r="AS344" i="1"/>
  <c r="AS343" i="1"/>
  <c r="AS342" i="1"/>
  <c r="AS341" i="1"/>
  <c r="AS340" i="1"/>
  <c r="AS338" i="1"/>
  <c r="AS337" i="1"/>
  <c r="AS336" i="1"/>
  <c r="AS335" i="1"/>
  <c r="AS334" i="1"/>
  <c r="AS333" i="1"/>
  <c r="AS332" i="1"/>
  <c r="AS331" i="1"/>
  <c r="AS330" i="1"/>
  <c r="AS328" i="1"/>
  <c r="AS327" i="1"/>
  <c r="AS326" i="1"/>
  <c r="AS325" i="1"/>
  <c r="AS324" i="1"/>
  <c r="AS323" i="1"/>
  <c r="AS322" i="1"/>
  <c r="AS321" i="1"/>
  <c r="AS320" i="1"/>
  <c r="AS319" i="1"/>
  <c r="AS318" i="1"/>
  <c r="AS317" i="1"/>
  <c r="AS316" i="1"/>
  <c r="AS315" i="1"/>
  <c r="AS314" i="1"/>
  <c r="AS313" i="1"/>
  <c r="AS312" i="1"/>
  <c r="AS311" i="1"/>
  <c r="AS310" i="1"/>
  <c r="AS309" i="1"/>
  <c r="AS308" i="1"/>
  <c r="AS307" i="1"/>
  <c r="AS306" i="1"/>
  <c r="AS305" i="1"/>
  <c r="AS304" i="1"/>
  <c r="AS303" i="1"/>
  <c r="AS302" i="1"/>
  <c r="AS301" i="1"/>
  <c r="AS300" i="1"/>
  <c r="AS299" i="1"/>
  <c r="AS298" i="1"/>
  <c r="AS297" i="1"/>
  <c r="AS296" i="1"/>
  <c r="AS295" i="1"/>
  <c r="AS294" i="1"/>
  <c r="AS293" i="1"/>
  <c r="AS292" i="1"/>
  <c r="AS291" i="1"/>
  <c r="AS290" i="1"/>
  <c r="AS289" i="1"/>
  <c r="AS288" i="1"/>
  <c r="AS287" i="1"/>
  <c r="AS286" i="1"/>
  <c r="AS285" i="1"/>
  <c r="AS284" i="1"/>
  <c r="AS283" i="1"/>
  <c r="AS282" i="1"/>
  <c r="AS281" i="1"/>
  <c r="AS280" i="1"/>
  <c r="AS279" i="1"/>
  <c r="AS278" i="1"/>
  <c r="AS277" i="1"/>
  <c r="AS276" i="1"/>
  <c r="AS275" i="1"/>
  <c r="AS274" i="1"/>
  <c r="AS273" i="1"/>
  <c r="AS272" i="1"/>
  <c r="AS271" i="1"/>
  <c r="AS270" i="1"/>
  <c r="AS269" i="1"/>
  <c r="AS268" i="1"/>
  <c r="AS267" i="1"/>
  <c r="AS266" i="1"/>
  <c r="AS265" i="1"/>
  <c r="AS264" i="1"/>
  <c r="AS263" i="1"/>
  <c r="AS262" i="1"/>
  <c r="AS261" i="1"/>
  <c r="AS260" i="1"/>
  <c r="AS259" i="1"/>
  <c r="AS258" i="1"/>
  <c r="AS257" i="1"/>
  <c r="AS256" i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H7" i="1"/>
  <c r="AH361" i="1" s="1"/>
  <c r="AH362" i="1" s="1"/>
  <c r="AH363" i="1" s="1"/>
  <c r="AH365" i="1" s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9" i="1"/>
  <c r="AH350" i="1"/>
  <c r="AH351" i="1"/>
  <c r="AH352" i="1"/>
  <c r="AH355" i="1"/>
  <c r="AH356" i="1"/>
  <c r="AH357" i="1"/>
  <c r="AH358" i="1"/>
  <c r="AH359" i="1"/>
  <c r="AH360" i="1"/>
  <c r="E361" i="1"/>
  <c r="AP7" i="1" l="1"/>
  <c r="D43" i="3"/>
  <c r="E43" i="3" s="1"/>
  <c r="AR7" i="1"/>
  <c r="AL7" i="1"/>
  <c r="AM7" i="1" s="1"/>
  <c r="H43" i="3" l="1"/>
  <c r="H322" i="3" s="1"/>
  <c r="F43" i="3"/>
</calcChain>
</file>

<file path=xl/sharedStrings.xml><?xml version="1.0" encoding="utf-8"?>
<sst xmlns="http://schemas.openxmlformats.org/spreadsheetml/2006/main" count="1986" uniqueCount="1213">
  <si>
    <t>Existencias y costos</t>
  </si>
  <si>
    <t>Productos:</t>
  </si>
  <si>
    <t>Todos</t>
  </si>
  <si>
    <t>Proveedores:</t>
  </si>
  <si>
    <t xml:space="preserve">Costo </t>
  </si>
  <si>
    <t>INV FISICO</t>
  </si>
  <si>
    <t>TOTAL</t>
  </si>
  <si>
    <t>Producto</t>
  </si>
  <si>
    <t>Descripción</t>
  </si>
  <si>
    <t>USD</t>
  </si>
  <si>
    <t>AL 29 DE AGTO</t>
  </si>
  <si>
    <t>AA-AK-20</t>
  </si>
  <si>
    <t>AMPLIFICADOR AKITA 20</t>
  </si>
  <si>
    <t>AA-AK-20T</t>
  </si>
  <si>
    <t>AXL AKITA TUBE GUITAR  AMP 20W</t>
  </si>
  <si>
    <t>AA-AK-30</t>
  </si>
  <si>
    <t>AMPLIFICADOR AKITA AT30</t>
  </si>
  <si>
    <t>AHT-10CE</t>
  </si>
  <si>
    <t>GUITARRA CLASICA ELECTRICA</t>
  </si>
  <si>
    <t>AJ-800-SN</t>
  </si>
  <si>
    <t>AXL MARQUEE DUAL P/U ELEC BASS</t>
  </si>
  <si>
    <t>AL-790-BR</t>
  </si>
  <si>
    <t>GUITARRA ELEC BADWATER 1216 JR</t>
  </si>
  <si>
    <t>AL-790-MS</t>
  </si>
  <si>
    <t>GUITARRA ELEC  BADWATER 1216 JR</t>
  </si>
  <si>
    <t>GUITARRA ELEC AXL BADWATER</t>
  </si>
  <si>
    <t>AL-820-WO</t>
  </si>
  <si>
    <t>AXL BADWATER DIAL P/U GTR OFF</t>
  </si>
  <si>
    <t>AP-820-BR</t>
  </si>
  <si>
    <t>BAJO ELECTRICO AXL BADWTER I P/U</t>
  </si>
  <si>
    <t>AP-820-CKBW</t>
  </si>
  <si>
    <t>BAJO ELECTRICO AXL BADWATER I</t>
  </si>
  <si>
    <t>AP-820-WO</t>
  </si>
  <si>
    <t>AS-720-BK</t>
  </si>
  <si>
    <t>GUITARRA ELEC DBL CUTAWAY,</t>
  </si>
  <si>
    <t>AS-720-SN</t>
  </si>
  <si>
    <t>GUITARRA ELEC DBL CUTAWAY</t>
  </si>
  <si>
    <t>AS-800-BLP</t>
  </si>
  <si>
    <t>GUITARRA ELECTRICA MARQUEE</t>
  </si>
  <si>
    <t>AS-800-SN</t>
  </si>
  <si>
    <t>GUITARRA ELECTRICA AXL MARQUEE</t>
  </si>
  <si>
    <t>AS-820-BR</t>
  </si>
  <si>
    <t>GUITARRA ELECTRICA AXL</t>
  </si>
  <si>
    <t>AS-820-CKBK</t>
  </si>
  <si>
    <t>AS-820-CKBL</t>
  </si>
  <si>
    <t>AS-820-CKBW</t>
  </si>
  <si>
    <t>AS-820-WO</t>
  </si>
  <si>
    <t>AT-820-BR</t>
  </si>
  <si>
    <t>AT-820-CKBW</t>
  </si>
  <si>
    <t>AT-820-WO</t>
  </si>
  <si>
    <t>AV-GT-412-VHT-</t>
  </si>
  <si>
    <t>GABINETE DE 4X12"</t>
  </si>
  <si>
    <t>AV-SP-6HU</t>
  </si>
  <si>
    <t>VHT SPECIAL 6 ULTRA AMPL. 6 HU</t>
  </si>
  <si>
    <t>AV-SPI-12/20</t>
  </si>
  <si>
    <t>AMPLIFICADOR VHT COMBO 12/20W</t>
  </si>
  <si>
    <t>AV-SPI-6</t>
  </si>
  <si>
    <t>VHT SPECIAL 6 COMBO AMP 6W</t>
  </si>
  <si>
    <t>AV-VDI</t>
  </si>
  <si>
    <t>PEDAL  VHT-V DRIVE OVERDRIVE</t>
  </si>
  <si>
    <t>AXL-001-BK</t>
  </si>
  <si>
    <t>GUITARRA ELECTRICA AXL JACKNIFE</t>
  </si>
  <si>
    <t>AXL-003-BK</t>
  </si>
  <si>
    <t>AXL SHADOW ELEC. GUITAR BLACK</t>
  </si>
  <si>
    <t>AXL-004-BK</t>
  </si>
  <si>
    <t>GUITARRA ELECTRICA AXL CLUTCH</t>
  </si>
  <si>
    <t>AXL-005-BK</t>
  </si>
  <si>
    <t>AXL-011-RD</t>
  </si>
  <si>
    <t>GUITARRA ELECTRICA BLODSPORT</t>
  </si>
  <si>
    <t>AXL-019-RD</t>
  </si>
  <si>
    <t>AXL-151-NA</t>
  </si>
  <si>
    <t>AXL JACKNIFE ELEC GTR MAHOGANY</t>
  </si>
  <si>
    <t>AZ-800-SN</t>
  </si>
  <si>
    <t>GUITARRA MARQUEE TIPO JAGUAR</t>
  </si>
  <si>
    <t>AZ-800-SRL</t>
  </si>
  <si>
    <t>AZ-820-BR</t>
  </si>
  <si>
    <t>GUTARRA ELEC  AXL BADWATER</t>
  </si>
  <si>
    <t>AZ-820-WO</t>
  </si>
  <si>
    <t>BB-5PK</t>
  </si>
  <si>
    <t>BAJO ELECTRICO BALTIMORE ROSA</t>
  </si>
  <si>
    <t>BS-5PK</t>
  </si>
  <si>
    <t>GUITARRA ELECTRICA BALTMORE DC</t>
  </si>
  <si>
    <t>BT-5MBL</t>
  </si>
  <si>
    <t>GUITARRA ELECTRICA BALTIMORE SC</t>
  </si>
  <si>
    <t>BT-5PK</t>
  </si>
  <si>
    <t>BV-760-V</t>
  </si>
  <si>
    <t>PALATINO VIOLA BOW</t>
  </si>
  <si>
    <t>BV-780</t>
  </si>
  <si>
    <t>ARCO/PVIOLIN PALATINO 4/4</t>
  </si>
  <si>
    <t>BV-780-C</t>
  </si>
  <si>
    <t>ARCO P/CHELO PALATINO</t>
  </si>
  <si>
    <t>BV-885</t>
  </si>
  <si>
    <t>ARCO P/VIOLIN</t>
  </si>
  <si>
    <t>CC-001-N</t>
  </si>
  <si>
    <t>CAJA DE CARTON</t>
  </si>
  <si>
    <t>CC-002-NOVET</t>
  </si>
  <si>
    <t>CAJA DE CARTON RESISTENTE</t>
  </si>
  <si>
    <t>CC-003</t>
  </si>
  <si>
    <t>CD-200-B0</t>
  </si>
  <si>
    <t>BOLSA PARA CAMPANAS CHINAS</t>
  </si>
  <si>
    <t>CD-300-KIT</t>
  </si>
  <si>
    <t>JUEGO DE FUNDAS PARA BATERIA Y</t>
  </si>
  <si>
    <t>CD-305-KIT</t>
  </si>
  <si>
    <t>JGO DE FUNDAS GUARDIAN</t>
  </si>
  <si>
    <t>CD-310-BG0</t>
  </si>
  <si>
    <t>BOLSA PARA BONGO</t>
  </si>
  <si>
    <t>CG-010-B</t>
  </si>
  <si>
    <t>ESTUCHE P/BAJO ELECTRICO</t>
  </si>
  <si>
    <t>CG-010-E</t>
  </si>
  <si>
    <t>ESTUCHE P/GUIT ELECTRICA</t>
  </si>
  <si>
    <t>CG-010-JHONSON</t>
  </si>
  <si>
    <t>FUNDA PARA GUITARRA ELECTRICA</t>
  </si>
  <si>
    <t>CG-010-LUCI-3/4</t>
  </si>
  <si>
    <t>FUNDA PARA GUITARRA ACUSTICA</t>
  </si>
  <si>
    <t>CG-010-RIV</t>
  </si>
  <si>
    <t>FUNDA PARA GUITARRA  ELECTRICA</t>
  </si>
  <si>
    <t>CG-020-BAJO-VIOL</t>
  </si>
  <si>
    <t>FUNDA PARA BAJO</t>
  </si>
  <si>
    <t>CG-400-E</t>
  </si>
  <si>
    <t>FUNDA P/GUITARRA ELECTRICA</t>
  </si>
  <si>
    <t>CI-100-10</t>
  </si>
  <si>
    <t>CABLE P/INSTR. AXL 10'</t>
  </si>
  <si>
    <t>CI-350-01</t>
  </si>
  <si>
    <t>CABLE AXL 1" 6MM</t>
  </si>
  <si>
    <t>CI-350-P12</t>
  </si>
  <si>
    <t>CABLE P/PARCHEO AXL 12''</t>
  </si>
  <si>
    <t>CI-350-P6</t>
  </si>
  <si>
    <t>CABLE P/PARCHEO AXL 6''</t>
  </si>
  <si>
    <t>CI-370-20-BL</t>
  </si>
  <si>
    <t>CABLE PLUG-PLUG DE 20' TIPO</t>
  </si>
  <si>
    <t>CI-370-20BR</t>
  </si>
  <si>
    <t>CABLE AXL 20" CLEAR BROWN</t>
  </si>
  <si>
    <t>CI-370-20CL</t>
  </si>
  <si>
    <t>CABLE P/INSTRUMENTO</t>
  </si>
  <si>
    <t>CI-370-20G</t>
  </si>
  <si>
    <t>CABLE P/INSTRUMENTO VERDE</t>
  </si>
  <si>
    <t>CI-370-20R</t>
  </si>
  <si>
    <t>CABLE PARA INSTRUMENTO</t>
  </si>
  <si>
    <t>CI-390-10BK-BL</t>
  </si>
  <si>
    <t>CABLE PARA INSTR. NEGRO/AZUL10'</t>
  </si>
  <si>
    <t>CI-390-10BK-GY</t>
  </si>
  <si>
    <t>CABLE PARA INSTR. NEGRO/GRIS 10'</t>
  </si>
  <si>
    <t>CI-390-10BK-RD</t>
  </si>
  <si>
    <t>CABLE PARA INSTR. NEGRO/ROJO 10'</t>
  </si>
  <si>
    <t>CI-390-10BL-BK</t>
  </si>
  <si>
    <t>CABLE PARA INSTR AZUL-NEGRO</t>
  </si>
  <si>
    <t>CI-390-10BN-YE</t>
  </si>
  <si>
    <t>CABLE AXL 10" BROWN/YELLOW</t>
  </si>
  <si>
    <t>CI-390-20BK-BL</t>
  </si>
  <si>
    <t>CABLE P/INSTRUMENTO NEGRO/AZUL</t>
  </si>
  <si>
    <t>CI-390-20BK-RD</t>
  </si>
  <si>
    <t>CABLE P/INSTR. NEGRO/ROJO 20'</t>
  </si>
  <si>
    <t>CI-390-20BL-BK</t>
  </si>
  <si>
    <t>CABLE PARA INSTRUMENTO AZUL-</t>
  </si>
  <si>
    <t>CI-390-20BN-YE</t>
  </si>
  <si>
    <t>CABLE AXL 20 BROWN/YELOW</t>
  </si>
  <si>
    <t>CI-390-20RD-BK</t>
  </si>
  <si>
    <t>CABLE AXL 20" RED/BLACK TWEED</t>
  </si>
  <si>
    <t>CK-400-61</t>
  </si>
  <si>
    <t>FUNDA PARA TECLADO 61 LLAVES</t>
  </si>
  <si>
    <t>CK-400-76</t>
  </si>
  <si>
    <t>FUNDA PARA TECLADO 76 LLAVES</t>
  </si>
  <si>
    <t>CLA-HW12</t>
  </si>
  <si>
    <t>SLIDE DE VIDRIO PARA GUITARRA</t>
  </si>
  <si>
    <t>CLA-RT80/12</t>
  </si>
  <si>
    <t>UÑAS CLAYTON ACTL/POLY</t>
  </si>
  <si>
    <t>CLA-S100/12</t>
  </si>
  <si>
    <t>UÑAS CLAYTON ACETYL/POLY</t>
  </si>
  <si>
    <t>CLA-S63/12</t>
  </si>
  <si>
    <t>CLA-S80/12</t>
  </si>
  <si>
    <t>CLA-ST100/12</t>
  </si>
  <si>
    <t>UÑAS CLAYTON ACETYL/POLY SN</t>
  </si>
  <si>
    <t>CLA-ST63/12</t>
  </si>
  <si>
    <t>CLA-ST80/12</t>
  </si>
  <si>
    <t>UÑAS CLAYTON SN TERDRP .80MM</t>
  </si>
  <si>
    <t>CM-370-20</t>
  </si>
  <si>
    <t>CABLE PARA MICROFONO 20</t>
  </si>
  <si>
    <t>CM-390-20BK-RD</t>
  </si>
  <si>
    <t>CABLE PARA MICROFONO AXL Lo-Z</t>
  </si>
  <si>
    <t>CM-390-20BK-GY</t>
  </si>
  <si>
    <t>CRU-GTGTR1</t>
  </si>
  <si>
    <t>JUEGO DE HERRAMIENTAS</t>
  </si>
  <si>
    <t>CS-390-10</t>
  </si>
  <si>
    <t>CABLE PARA BOCINA CALIBRE 16</t>
  </si>
  <si>
    <t>CS-390-50</t>
  </si>
  <si>
    <t>CABLE PARA BOCINA CALIBRE 16 50'</t>
  </si>
  <si>
    <t>DA-H20-10</t>
  </si>
  <si>
    <t>PARCHE DE 10" PARA TOM TOM</t>
  </si>
  <si>
    <t>DA-H20-12</t>
  </si>
  <si>
    <t>PARCHE DE 12" PARA TOM TOM</t>
  </si>
  <si>
    <t>DA-H20-14</t>
  </si>
  <si>
    <t>PARCHE DE 14" PARA TAROLA</t>
  </si>
  <si>
    <t>DA-H20-14W</t>
  </si>
  <si>
    <t>PARCHE DE 14" PARA TAROLA WHITE</t>
  </si>
  <si>
    <t>DA-H20-16</t>
  </si>
  <si>
    <t>PARCHE DE 16" PARA TOM DE PISO</t>
  </si>
  <si>
    <t>DA-H20-20</t>
  </si>
  <si>
    <t>PARCHE DE 20" PARA BOMBO</t>
  </si>
  <si>
    <t>DA-H20-22</t>
  </si>
  <si>
    <t>PARCHE DE 22" PARA BOMBO</t>
  </si>
  <si>
    <t>DA-H20-24</t>
  </si>
  <si>
    <t>PARCHE DE 24" PARA BOMBO</t>
  </si>
  <si>
    <t>DC-314-H</t>
  </si>
  <si>
    <t>PLATILLOS DE 14'' DE</t>
  </si>
  <si>
    <t>DC-316-C</t>
  </si>
  <si>
    <t>PLATILLOS DE 16'' CRASH</t>
  </si>
  <si>
    <t>DC-318-CR</t>
  </si>
  <si>
    <t>PLATILLO DE 18'' CRASH RIDE</t>
  </si>
  <si>
    <t>DC-320-R</t>
  </si>
  <si>
    <t>PLATILLO DE 20'' RIDE</t>
  </si>
  <si>
    <t>ATRIL PARA BONGO</t>
  </si>
  <si>
    <t>DH CGA 1</t>
  </si>
  <si>
    <t>ATRIL PARA CONGAS</t>
  </si>
  <si>
    <t>DH CGA 2</t>
  </si>
  <si>
    <t>BASES PARA CONGA (MACETA) 10" y 11"</t>
  </si>
  <si>
    <t>DH-001</t>
  </si>
  <si>
    <t>LLAVE P/AFINAR BATERIA</t>
  </si>
  <si>
    <t>DH-205</t>
  </si>
  <si>
    <t>ATRIL PARA CONTRATIEMPOS</t>
  </si>
  <si>
    <t>DH-207</t>
  </si>
  <si>
    <t>BANCO PARA BATERISTA</t>
  </si>
  <si>
    <t>DH-301</t>
  </si>
  <si>
    <t>ATRIL TRES SECCIONES</t>
  </si>
  <si>
    <t>DH-302</t>
  </si>
  <si>
    <t>ATRIL PARA PLATILLO</t>
  </si>
  <si>
    <t>DH-307</t>
  </si>
  <si>
    <t>BANCO PARA BATERISTA HEAVY</t>
  </si>
  <si>
    <t>DH-308</t>
  </si>
  <si>
    <t>PEDAL PARA BOMBO</t>
  </si>
  <si>
    <t>DH-308-D</t>
  </si>
  <si>
    <t>DOBLE PEDAL</t>
  </si>
  <si>
    <t>DH-631</t>
  </si>
  <si>
    <t>SOPORTE PARA PLATOS CODA</t>
  </si>
  <si>
    <t>DH-634</t>
  </si>
  <si>
    <t>STAND PARA TAROLA</t>
  </si>
  <si>
    <t>DK-300-5A</t>
  </si>
  <si>
    <t>BAQUETAS CODA 5A</t>
  </si>
  <si>
    <t>DK-300-5B</t>
  </si>
  <si>
    <t>BAQUETAS CODA 5B</t>
  </si>
  <si>
    <t>DP 320</t>
  </si>
  <si>
    <t>DEJEMBE COLOR NATURAL</t>
  </si>
  <si>
    <t>DP-117</t>
  </si>
  <si>
    <t>CILINDRO DE ALUMINIO PARA RITMOS</t>
  </si>
  <si>
    <t>DP-119</t>
  </si>
  <si>
    <t>CABASA CODA</t>
  </si>
  <si>
    <t>DP-140-B</t>
  </si>
  <si>
    <t>PANDERO CODA NEGRO</t>
  </si>
  <si>
    <t>DP-140-BL</t>
  </si>
  <si>
    <t>PANDERO CODA AZUL</t>
  </si>
  <si>
    <t>DP-140-R</t>
  </si>
  <si>
    <t>PANDERO CODA ROJO</t>
  </si>
  <si>
    <t>DP-140-W</t>
  </si>
  <si>
    <t>PANDERO CODA BLANCA</t>
  </si>
  <si>
    <t>DP-140-Y</t>
  </si>
  <si>
    <t>PANDERO CODA AMARILLA</t>
  </si>
  <si>
    <t>DP-220</t>
  </si>
  <si>
    <t>BONGOS CODA COLOR NATURAL</t>
  </si>
  <si>
    <t>DP-220-BUR</t>
  </si>
  <si>
    <t>BONGOS CODA BURGUNDY (VINO)</t>
  </si>
  <si>
    <t>DP-410-11</t>
  </si>
  <si>
    <t>CONGA DE 10" Y 11" NATURAL 26" DE</t>
  </si>
  <si>
    <t>DP-410-11-BUR</t>
  </si>
  <si>
    <t>CONGACODA 10" Y 11" 26" ALTURA</t>
  </si>
  <si>
    <t>DP-420-13/14</t>
  </si>
  <si>
    <t>TIMBALES CODA CONCHA DE 13Y14"</t>
  </si>
  <si>
    <t>DP-420-6/8</t>
  </si>
  <si>
    <t>MINI TIMBALES 6/8" CODA ATRIL</t>
  </si>
  <si>
    <t>DS-020</t>
  </si>
  <si>
    <t>JUEGO DE ROTO TOMS DE 6", 8" Y 10"</t>
  </si>
  <si>
    <t>JGO DEBATERIA ACUSTICA 5 PZAS</t>
  </si>
  <si>
    <t>DS-120-RD</t>
  </si>
  <si>
    <t>DS-120-SRL</t>
  </si>
  <si>
    <t>JGO DE BATERIA ACUSTICA 5 PZAS</t>
  </si>
  <si>
    <t>DS-220-BL</t>
  </si>
  <si>
    <t>BATERIA ACUSTICA DELUXE 5 PZA</t>
  </si>
  <si>
    <t>DS-220-SRL</t>
  </si>
  <si>
    <t>BATERIA ACUSTICA DELUXE 5 PZAS</t>
  </si>
  <si>
    <t>FG-16</t>
  </si>
  <si>
    <t>GUIT. ACUSTICA FCO. DOMINGO</t>
  </si>
  <si>
    <t>FG-17</t>
  </si>
  <si>
    <t>FX-010</t>
  </si>
  <si>
    <t>PEDAL JOHNSON FOOTSWITCH MONO</t>
  </si>
  <si>
    <t>FX-020</t>
  </si>
  <si>
    <t>PEDAL JOHNSON FOOTSWITCH</t>
  </si>
  <si>
    <t>FX-100</t>
  </si>
  <si>
    <t>PEDAL DISTORCION EQ. JOHNSON</t>
  </si>
  <si>
    <t>FX-200</t>
  </si>
  <si>
    <t>PEDAL CHORUS</t>
  </si>
  <si>
    <t>FX-600</t>
  </si>
  <si>
    <t>JOHNSON FIFTIES TREMOLO</t>
  </si>
  <si>
    <t>FX-700</t>
  </si>
  <si>
    <t>AFINADOR CROMATICO</t>
  </si>
  <si>
    <t>HPK-GR-CD1</t>
  </si>
  <si>
    <t>HOT PICKS DISP  GIRL ROCK 40 PC</t>
  </si>
  <si>
    <t>HPK-MC-CD1</t>
  </si>
  <si>
    <t>HOT PICKS  DIPLAY MONSTER CEL 40</t>
  </si>
  <si>
    <t>HPK-MF-CD1</t>
  </si>
  <si>
    <t>HOT PICKS DISP  MICKEY &amp; FINDS</t>
  </si>
  <si>
    <t>HX1000</t>
  </si>
  <si>
    <t>HARMONIX MODERNA C/CARTUCHO C-</t>
  </si>
  <si>
    <t>JA-010-G</t>
  </si>
  <si>
    <t>AMPLIFICADOR 10W ECONOMY 2-</t>
  </si>
  <si>
    <t>JA-015</t>
  </si>
  <si>
    <t>JOHNSON 15W AMP</t>
  </si>
  <si>
    <t>JG-030-N</t>
  </si>
  <si>
    <t>GUITARRA ACUSTICA JOHNSON 000</t>
  </si>
  <si>
    <t>JG-100-B</t>
  </si>
  <si>
    <t>GUITARRA ACUSTICA NEGRA</t>
  </si>
  <si>
    <t>JG-100-SBL</t>
  </si>
  <si>
    <t>GUITARRA ACUSTICA JOHNSON</t>
  </si>
  <si>
    <t>JG-100-SRD</t>
  </si>
  <si>
    <t>JG-50-NA</t>
  </si>
  <si>
    <t>GUITARRA ELECTROACUSTICA</t>
  </si>
  <si>
    <t>JG-670-N</t>
  </si>
  <si>
    <t>GUITARRA ACUSTICA SONGWRITER</t>
  </si>
  <si>
    <t>JG-672-E</t>
  </si>
  <si>
    <t>BAJO ELECTROACUSTICO JOHNSON</t>
  </si>
  <si>
    <t>JG-D30-N</t>
  </si>
  <si>
    <t>GUITARRA ACUSTICA HERRINGBONE</t>
  </si>
  <si>
    <t>JG-TR1-L</t>
  </si>
  <si>
    <t>GUITARRA JOHNSON PARA VIAJE IZQ</t>
  </si>
  <si>
    <t>JH-440-C</t>
  </si>
  <si>
    <t>GUITARRA JOHNSON HOLLOWBODY</t>
  </si>
  <si>
    <t>JH-440-N</t>
  </si>
  <si>
    <t>JH-440-S</t>
  </si>
  <si>
    <t>JJ-200-VS</t>
  </si>
  <si>
    <t>VIOLA BAJO</t>
  </si>
  <si>
    <t>JJ-330-STBK</t>
  </si>
  <si>
    <t>BAJO ELECTRICO JOHNSON 4</t>
  </si>
  <si>
    <t>JL-750-BK</t>
  </si>
  <si>
    <t>GUITARRA ELECT GTR JOHNSON S</t>
  </si>
  <si>
    <t>JL-750-PRL</t>
  </si>
  <si>
    <t>GUITARRA ELEC JOHNSON CUT MILE</t>
  </si>
  <si>
    <t>JL-750-SN</t>
  </si>
  <si>
    <t>GUITARRA ELECT GTR JOHNSON CUT</t>
  </si>
  <si>
    <t>JR-200-M</t>
  </si>
  <si>
    <t>RESONADOR ACUSTICO JOHNSON</t>
  </si>
  <si>
    <t>JR-200-S</t>
  </si>
  <si>
    <t>RESONADOR ACUSTICO JOHNSON SUNBURST</t>
  </si>
  <si>
    <t>JR-550</t>
  </si>
  <si>
    <t>RESONADOR JOHNSON</t>
  </si>
  <si>
    <t>JR-550-FEN</t>
  </si>
  <si>
    <t>RESONADOR JOHNSON ELECTR</t>
  </si>
  <si>
    <t>JS-900-B</t>
  </si>
  <si>
    <t>GUITARRA ELECT.TIPO LES PAUL</t>
  </si>
  <si>
    <t>JS-900-S</t>
  </si>
  <si>
    <t>GUITARRA ELECT TIPO LES PAUL</t>
  </si>
  <si>
    <t>JS-900-SLV</t>
  </si>
  <si>
    <t>JS-900-WNB</t>
  </si>
  <si>
    <t>GUITARRA ELECTR. TIP. LES PAUL C.</t>
  </si>
  <si>
    <t>LG-510</t>
  </si>
  <si>
    <t>GUITARRA CLASICA LUCIDA</t>
  </si>
  <si>
    <t>LG-510-1/2</t>
  </si>
  <si>
    <t>GUITARRA CLASICA LUCIDA 1/2</t>
  </si>
  <si>
    <t>LG-510-1/4</t>
  </si>
  <si>
    <t>GUITARRA CLASICA LUCIDA 1/4</t>
  </si>
  <si>
    <t>LG-510-3/4</t>
  </si>
  <si>
    <t>GUITARRA CLASICA LUCIDA 3/4</t>
  </si>
  <si>
    <t>LG-BQ1</t>
  </si>
  <si>
    <t>BAJO QUINTO ACUSTICO LUCIDA</t>
  </si>
  <si>
    <t>LG-BQ2-E</t>
  </si>
  <si>
    <t>BAJO QUINTO ELECTROACUSTICO</t>
  </si>
  <si>
    <t>LG-BS1-E</t>
  </si>
  <si>
    <t>BAJO SEXTO ELECTRO ACUSTICA</t>
  </si>
  <si>
    <t>LG-RQ1</t>
  </si>
  <si>
    <t>GUITARRA REQUINTO LUCIDA</t>
  </si>
  <si>
    <t>LG-RQ2</t>
  </si>
  <si>
    <t>GUITARRA REQUINTO LUCIDA SOLID</t>
  </si>
  <si>
    <t>LG-RQ2-E</t>
  </si>
  <si>
    <t>GUITARRA REQUINTO LUCIDA C/EQ</t>
  </si>
  <si>
    <t>LH-204-BR</t>
  </si>
  <si>
    <t>GUITARRA ACUSTICA BROWNSTONE</t>
  </si>
  <si>
    <t>LH-304T-CVS</t>
  </si>
  <si>
    <t>GUITARRA ELECTRICA THINBODY</t>
  </si>
  <si>
    <t>MLEC-02</t>
  </si>
  <si>
    <t>TAHALIS ESTAMP CALAVERA</t>
  </si>
  <si>
    <t>MLEC-03</t>
  </si>
  <si>
    <t>TAHALIS ESTAMP CALAVERA CRUZ</t>
  </si>
  <si>
    <t>MUS-M-10-ATR</t>
  </si>
  <si>
    <t>METRONOMO MUSEDO DE PENDULO</t>
  </si>
  <si>
    <t>MUS-M-11</t>
  </si>
  <si>
    <t>METRONOMO MUSEDO DIGITAL PLATA</t>
  </si>
  <si>
    <t>MUS-M-12</t>
  </si>
  <si>
    <t>METRONOMO DIGITAL DE CLIP</t>
  </si>
  <si>
    <t>MUS-T-22</t>
  </si>
  <si>
    <t>AFINADOR CROMATICO MUSEDO</t>
  </si>
  <si>
    <t>MUST-T-21</t>
  </si>
  <si>
    <t>AFINADOR DIGITAL MUSEDO</t>
  </si>
  <si>
    <t>PF-073-0250-001</t>
  </si>
  <si>
    <t xml:space="preserve">CUERDAS FENDER 250 </t>
  </si>
  <si>
    <t>PF-073-7250-06</t>
  </si>
  <si>
    <t>CUERDAS FENDER BAJO 7250 MEDIUM</t>
  </si>
  <si>
    <t>PF-073-7350-006</t>
  </si>
  <si>
    <t>CUERDAS P/BAJO FENDER MEDIUM</t>
  </si>
  <si>
    <t>PF-099-2411-001</t>
  </si>
  <si>
    <t>SLIDE DE ALUMINIO  CANDY APPLE</t>
  </si>
  <si>
    <t>PG-012</t>
  </si>
  <si>
    <t>AFINADOR DE BOCA DE METAL</t>
  </si>
  <si>
    <t>PG-013</t>
  </si>
  <si>
    <t>AFINADOR DE BOCA PLASTICO</t>
  </si>
  <si>
    <t>PG-013-U</t>
  </si>
  <si>
    <t>AFINADOR PARA UKULELE</t>
  </si>
  <si>
    <t>PG-016</t>
  </si>
  <si>
    <t>AFINADOR CROMATICO JOHNSON CC</t>
  </si>
  <si>
    <t>PG-018</t>
  </si>
  <si>
    <t>PUENTE PINS NEGRO</t>
  </si>
  <si>
    <t>PG-019</t>
  </si>
  <si>
    <t>PUENTE PINS BLANCO</t>
  </si>
  <si>
    <t>PG-042</t>
  </si>
  <si>
    <t>STRING WINDERS CAJA C/36 PIEZAS</t>
  </si>
  <si>
    <t>PG-120</t>
  </si>
  <si>
    <t>JGO P/INS PARA GUITARRA AXL</t>
  </si>
  <si>
    <t>PG-330-0</t>
  </si>
  <si>
    <t>HUESITOS PARA GUITARRA CLASSIC</t>
  </si>
  <si>
    <t>PG-330-1</t>
  </si>
  <si>
    <t>HUESITOS TRAPEZOIDE</t>
  </si>
  <si>
    <t>PG-330-2</t>
  </si>
  <si>
    <t>HUESOS P/GUITARRA CUERDAS DE</t>
  </si>
  <si>
    <t>PG-330-7</t>
  </si>
  <si>
    <t>HUESITOS P/GUITARRA ALTAS</t>
  </si>
  <si>
    <t>PG-335-1</t>
  </si>
  <si>
    <t>HUESITOS DE PLASTICO CLASSIC</t>
  </si>
  <si>
    <t>PG-345-0</t>
  </si>
  <si>
    <t>MONTURAS DE PLASTICO ACORAZADA</t>
  </si>
  <si>
    <t>PG-345-1</t>
  </si>
  <si>
    <t>MONTURAS DE PLASTICO CLASICA</t>
  </si>
  <si>
    <t>PG-362-OWH</t>
  </si>
  <si>
    <t>CELLULOID PICKGUATD 3 PICKUP</t>
  </si>
  <si>
    <t>PG-362-WH</t>
  </si>
  <si>
    <t>CELLULOID PICKGUARD 3 PICKUP</t>
  </si>
  <si>
    <t>PG-363-GN</t>
  </si>
  <si>
    <t>PEARLOID PICKGUARD 3 PICKUP ELEC</t>
  </si>
  <si>
    <t>PG-363-PR</t>
  </si>
  <si>
    <t>PEARLOID PICKGUARD 3PICKUP ELEC</t>
  </si>
  <si>
    <t>PG-373</t>
  </si>
  <si>
    <t>PICKGUARD 3 PICKUP ELEC PEARLOID</t>
  </si>
  <si>
    <t>PG-373-B</t>
  </si>
  <si>
    <t>PICKGUARD 3 PICKUP ELEC BLK</t>
  </si>
  <si>
    <t>PG-376-B</t>
  </si>
  <si>
    <t>PICKGUARD SPLIT BASS B/w/B</t>
  </si>
  <si>
    <t>PG-376-W</t>
  </si>
  <si>
    <t>PICKGUARD SPLIT P BASS w/B/W</t>
  </si>
  <si>
    <t>PG-600</t>
  </si>
  <si>
    <t>PORTA UÑAS CAJA C/50</t>
  </si>
  <si>
    <t>PG-610-H</t>
  </si>
  <si>
    <t>PUAS JOHNSON TORTOISE DURA</t>
  </si>
  <si>
    <t>PG-612-H</t>
  </si>
  <si>
    <t>PUAS JOHNSON BLANCA DURA</t>
  </si>
  <si>
    <t>PG-612-M</t>
  </si>
  <si>
    <t>PUAS JOHNSON BLANCA MEDIA</t>
  </si>
  <si>
    <t>PG-612-T</t>
  </si>
  <si>
    <t>PUAS JOHNSON WHITE SUAVE</t>
  </si>
  <si>
    <t>PG-614-H</t>
  </si>
  <si>
    <t>PUAS JOHNSON VERDE PERLA DURA</t>
  </si>
  <si>
    <t>PG-614-M</t>
  </si>
  <si>
    <t>PUAS JOHNSON VERDE PERLA MEDIA</t>
  </si>
  <si>
    <t>PG-615-H</t>
  </si>
  <si>
    <t>PUAS JOHNSON TURQUESA MEDIA</t>
  </si>
  <si>
    <t>PG-615-M</t>
  </si>
  <si>
    <t>PG-615-T</t>
  </si>
  <si>
    <t>PUAS JOHNSON TURQUESA SUAVE</t>
  </si>
  <si>
    <t>PG-623-L</t>
  </si>
  <si>
    <t>REC KING THUMPBPCIK IVOROID LGE</t>
  </si>
  <si>
    <t>PG-623-M</t>
  </si>
  <si>
    <t>REC KING THUMPBCIK IVOROID MED</t>
  </si>
  <si>
    <t>PG-623-S</t>
  </si>
  <si>
    <t>PUAS REC KING MED BX/30</t>
  </si>
  <si>
    <t>PG-700</t>
  </si>
  <si>
    <t>AFINADOR EN TONO DE LA</t>
  </si>
  <si>
    <t>PG-736</t>
  </si>
  <si>
    <t>MAQUINARIA NIQUELADA INDIVIDUAL</t>
  </si>
  <si>
    <t>PG-801</t>
  </si>
  <si>
    <t>PASTILLA EXTERNA P/INST CON</t>
  </si>
  <si>
    <t>PG-900-XL</t>
  </si>
  <si>
    <t>CUERDAS AXLP/GUIT ACUST 012-054</t>
  </si>
  <si>
    <t>PG-910-L</t>
  </si>
  <si>
    <t>CUERDAS P/GUITARRA ELECTRICA</t>
  </si>
  <si>
    <t>PG-910-XL</t>
  </si>
  <si>
    <t>PG-920-L</t>
  </si>
  <si>
    <t>CUERDAS AXL P/BAJO ELECTR. 045-</t>
  </si>
  <si>
    <t>PG-920-M</t>
  </si>
  <si>
    <t>CUERDAS AXL P/BAJO ELECTR. 050-</t>
  </si>
  <si>
    <t>PG-920-ML</t>
  </si>
  <si>
    <t>PG-950</t>
  </si>
  <si>
    <t>ENCORDADURA BAJO SEXTO AXL</t>
  </si>
  <si>
    <t>PP CGA 10</t>
  </si>
  <si>
    <t>PARCHES PARA CONGA 10"</t>
  </si>
  <si>
    <t>PPCGA 11</t>
  </si>
  <si>
    <t>PARCHES PARA CONGA 11"</t>
  </si>
  <si>
    <t>PV-010-CF</t>
  </si>
  <si>
    <t>CUERDAS PARA CHELO PALATINO</t>
  </si>
  <si>
    <t>PV-011-VF</t>
  </si>
  <si>
    <t>CUERDA PARA VIOLA PALATINO</t>
  </si>
  <si>
    <t>PV-020</t>
  </si>
  <si>
    <t>AFINADOR P/VIOLIN TORNILLO 4/4 3/4</t>
  </si>
  <si>
    <t>PV-020-CS</t>
  </si>
  <si>
    <t>AFINADOR P/CELLO TORNILLO 1/2 1/4</t>
  </si>
  <si>
    <t>PV-114-B3/4</t>
  </si>
  <si>
    <t>PUENTE PARA BAJO 3/4</t>
  </si>
  <si>
    <t>PV-117-C</t>
  </si>
  <si>
    <t>PUENTE PARA CELLO 4/4</t>
  </si>
  <si>
    <t>PV-117-V</t>
  </si>
  <si>
    <t>PUENTE P/VIOLA 16IN</t>
  </si>
  <si>
    <t>PV-120</t>
  </si>
  <si>
    <t>CORDAL METALICO P/VIOLIN</t>
  </si>
  <si>
    <t>PV-120-CF</t>
  </si>
  <si>
    <t>CORDAL METALICO C/AFINADOR</t>
  </si>
  <si>
    <t>PV-120-VF</t>
  </si>
  <si>
    <t>CORDAL METALICO CON AFINADOR</t>
  </si>
  <si>
    <t>PV-125</t>
  </si>
  <si>
    <t>CUERDA CORDAL 9VIOLIN 1/2/1/4</t>
  </si>
  <si>
    <t>PV-125-B</t>
  </si>
  <si>
    <t>CUERDA CORDALP/BAJO PLATINO</t>
  </si>
  <si>
    <t>PV-125-C</t>
  </si>
  <si>
    <t>CUERDA CORDAL P/CELLO PLATINO</t>
  </si>
  <si>
    <t>PV-140</t>
  </si>
  <si>
    <t>COJIN P/VIOLIN 4/4 3/4 PLATINO</t>
  </si>
  <si>
    <t>PV-140-S</t>
  </si>
  <si>
    <t>COJIN P/VIOLIN 1/2 1/4 PLATINO</t>
  </si>
  <si>
    <t>PV-161-C</t>
  </si>
  <si>
    <t>CLAVIJA P/CELLO 4/4</t>
  </si>
  <si>
    <t>PV-161-V</t>
  </si>
  <si>
    <t>CLAVIJA P/VIOLA 16IN</t>
  </si>
  <si>
    <t>PV-162</t>
  </si>
  <si>
    <t>TIRA CUERDAS PARA VIOLIN</t>
  </si>
  <si>
    <t>PV-162-C</t>
  </si>
  <si>
    <t>HILL STYLE EBONY TAILPIECE CELLO</t>
  </si>
  <si>
    <t>PV-163</t>
  </si>
  <si>
    <t>BARBADA P/VIOLIN 4/4</t>
  </si>
  <si>
    <t>PV-167</t>
  </si>
  <si>
    <t>JGO DE CLAVIJAS P/VIOLIN DE</t>
  </si>
  <si>
    <t>PV-167-C</t>
  </si>
  <si>
    <t>JGO DE CLAVIJAS P/CELLO DE</t>
  </si>
  <si>
    <t>PV-167-V</t>
  </si>
  <si>
    <t>CLAVIJA P/VIOLA ECONOMICA 16IN</t>
  </si>
  <si>
    <t>PV-168</t>
  </si>
  <si>
    <t>CORDAL P/VIOLIN 4/4</t>
  </si>
  <si>
    <t>PV-168-C</t>
  </si>
  <si>
    <t>EBONY TAILPIECE CELLO 4/4</t>
  </si>
  <si>
    <t>PV-168-V</t>
  </si>
  <si>
    <t>CORDAL P/VIOLA 16IN</t>
  </si>
  <si>
    <t>PV-169</t>
  </si>
  <si>
    <t>BARBADA VIOLIN 4/4 3/4 PLATINO</t>
  </si>
  <si>
    <t>PW-201-C</t>
  </si>
  <si>
    <t>BOQUILLA PARA CLARINETE</t>
  </si>
  <si>
    <t>PW-215-TP2</t>
  </si>
  <si>
    <t>BOQUILLAS LONG CUP PARA</t>
  </si>
  <si>
    <t>PW-216-TB</t>
  </si>
  <si>
    <t>BOQUILLA PARA TROMBON</t>
  </si>
  <si>
    <t>PW-219-A</t>
  </si>
  <si>
    <t>BOQUILLA PARA SAXOFON ALTO</t>
  </si>
  <si>
    <t>PW-220-T</t>
  </si>
  <si>
    <t>BOQUILLA PARA SAXOFON TENOR</t>
  </si>
  <si>
    <t>RK0H-05</t>
  </si>
  <si>
    <t>BANJO REC KING DIRTY</t>
  </si>
  <si>
    <t>RKS-06-DBL</t>
  </si>
  <si>
    <t>BANJO RESONATOR RK STARLING</t>
  </si>
  <si>
    <t>RKS-06-YE</t>
  </si>
  <si>
    <t>SA-110</t>
  </si>
  <si>
    <t>MANDOLINA SAVANNAH A OVAL</t>
  </si>
  <si>
    <t>SC-101</t>
  </si>
  <si>
    <t>SOPORTE PARA MICROFONO TIPO</t>
  </si>
  <si>
    <t>SC-110</t>
  </si>
  <si>
    <t>SOPORTE P/MICROFONO CON</t>
  </si>
  <si>
    <t>SC-201-BK</t>
  </si>
  <si>
    <t>SCREEN PARA MICROFONO PEQUEÑO</t>
  </si>
  <si>
    <t>SG-005</t>
  </si>
  <si>
    <t>BASE DE PIE PARA GUITARRA</t>
  </si>
  <si>
    <t>SG-038-BK</t>
  </si>
  <si>
    <t>HANGER P/GUITARRA</t>
  </si>
  <si>
    <t>SG-060-BK</t>
  </si>
  <si>
    <t>GUITAR HANGER SLAT LONG</t>
  </si>
  <si>
    <t>SG-095</t>
  </si>
  <si>
    <t>ATRIL PARA GUITARRA TIPO A</t>
  </si>
  <si>
    <t>SO-MEX-001-BK</t>
  </si>
  <si>
    <t>GUITARRA ELEC. AXL JACKNIFE</t>
  </si>
  <si>
    <t>SO-MEX-003-BK</t>
  </si>
  <si>
    <t>GUITARRA ELEC AXL SHADOW</t>
  </si>
  <si>
    <t>SO-MEX-005-BK</t>
  </si>
  <si>
    <t>GUITARRA ELEC AXL WAVEPOINT</t>
  </si>
  <si>
    <t>SO-MEX-009-BK</t>
  </si>
  <si>
    <t>GUITARRA ELEC AXL FIREAX OUTFIT</t>
  </si>
  <si>
    <t>SO-MEX-011-RD</t>
  </si>
  <si>
    <t>GUITARRA ELEC AXL BLODS</t>
  </si>
  <si>
    <t>SO-MEX-015-RD</t>
  </si>
  <si>
    <t>SO-MEX-021-BR</t>
  </si>
  <si>
    <t>SO-MEX-065-BK</t>
  </si>
  <si>
    <t>BAJO ELEC AXL WAVEPOINT OUTFIT</t>
  </si>
  <si>
    <t>SO-MEX-075-RD</t>
  </si>
  <si>
    <t>BAJO ELEC AXL BLODS WAVEPOINT</t>
  </si>
  <si>
    <t>SO-MEX-151-NA</t>
  </si>
  <si>
    <t>GUITARRA AXL ELEC JACKNIFE</t>
  </si>
  <si>
    <t>SO-MEX-155-NA</t>
  </si>
  <si>
    <t>SR-200-BK</t>
  </si>
  <si>
    <t>RESONADOR SAVANNAH NEGRO</t>
  </si>
  <si>
    <t>SR-200-MA</t>
  </si>
  <si>
    <t>RESONADOR SAVANNAH MODELO</t>
  </si>
  <si>
    <t>SR-200-SN</t>
  </si>
  <si>
    <t>RESONADOR SAVANNAH SUNBURST</t>
  </si>
  <si>
    <t>SU-105-BL</t>
  </si>
  <si>
    <t>UKULELE SAVANNAH AZUL C/BOLSA</t>
  </si>
  <si>
    <t>SU-105-GN</t>
  </si>
  <si>
    <t>UKULELE SAVANNAH VERDE</t>
  </si>
  <si>
    <t>SU-105-RD</t>
  </si>
  <si>
    <t>UKULELE SAVANNAH ROJO C/BOLSA</t>
  </si>
  <si>
    <t>SU-105-YE</t>
  </si>
  <si>
    <t>UKULELE SAVANNAH AMARILLO</t>
  </si>
  <si>
    <t>SU-200</t>
  </si>
  <si>
    <t>UKULELE SAVANNAH BARITONO</t>
  </si>
  <si>
    <t>SV-050</t>
  </si>
  <si>
    <t>STAND PARA VIOLIN</t>
  </si>
  <si>
    <t>VA-350</t>
  </si>
  <si>
    <t>VIOLA CON ESTUCHE ARCO Y BREA</t>
  </si>
  <si>
    <t>VA-350-15</t>
  </si>
  <si>
    <t>VIOLA PALATINO  OUTFIT 15 IN</t>
  </si>
  <si>
    <t>VA-450</t>
  </si>
  <si>
    <t>VIOLA CON ESTUCHE</t>
  </si>
  <si>
    <t>VA-450-13</t>
  </si>
  <si>
    <t>PALATINO VIOLA OTUFIT  -13 IN</t>
  </si>
  <si>
    <t>VA-450-14</t>
  </si>
  <si>
    <t>PALATINO VIOLA  OUTFIT-14 IN</t>
  </si>
  <si>
    <t>VA-450-15</t>
  </si>
  <si>
    <t>VIOLA PALATINO OUTFIT 15in</t>
  </si>
  <si>
    <t>VB-004-3/4</t>
  </si>
  <si>
    <t>CONTRABAJO PALATINO 3/4 CON</t>
  </si>
  <si>
    <t>VB-015-3/4-BK</t>
  </si>
  <si>
    <t>CONTRABAJO PALATINO CUTAWAY</t>
  </si>
  <si>
    <t>VC-450</t>
  </si>
  <si>
    <t>CHELO PALATINO 4/4  C/ESTUCHE</t>
  </si>
  <si>
    <t>VC-450-1/2</t>
  </si>
  <si>
    <t>PALATINO CELLO OUTFIT 1/2</t>
  </si>
  <si>
    <t>VC-450-1/4</t>
  </si>
  <si>
    <t>CELLO PALATINO OUTFIT 1/4</t>
  </si>
  <si>
    <t>VC-450-3/4</t>
  </si>
  <si>
    <t>PALATINO CELLO OUTFIT 3/4</t>
  </si>
  <si>
    <t>VC-455</t>
  </si>
  <si>
    <t>CHELO  PALATINO CON ESTUCHE</t>
  </si>
  <si>
    <t>VC-950</t>
  </si>
  <si>
    <t>CHELO PALATINO SATINADO</t>
  </si>
  <si>
    <t>VEN 1004</t>
  </si>
  <si>
    <t>LIMPIADOR DE FLAUTA</t>
  </si>
  <si>
    <t>VN-150 1/2</t>
  </si>
  <si>
    <t>SET VIOLIN ANTONIUS 1/2</t>
  </si>
  <si>
    <t>VN-350</t>
  </si>
  <si>
    <t>VIOLIN PALATINO DE 4/4</t>
  </si>
  <si>
    <t>VN-350-1/2</t>
  </si>
  <si>
    <t>PALATINO VIOLIN OUTFIT 1/2</t>
  </si>
  <si>
    <t>VN-350-3/4</t>
  </si>
  <si>
    <t>VIOLIN PALATINO OUTFIT 3/4</t>
  </si>
  <si>
    <t>VN-450</t>
  </si>
  <si>
    <t>VIOLIN PALATINO 4/4</t>
  </si>
  <si>
    <t>VN-450-1/2</t>
  </si>
  <si>
    <t>VIOLIN PALATINO OUTFIT 1/2</t>
  </si>
  <si>
    <t>VN-450-3/4</t>
  </si>
  <si>
    <t>VIOLIN PALATINO OTFIT 3/4</t>
  </si>
  <si>
    <t>VN-500</t>
  </si>
  <si>
    <t>VIOLIN PALATINO OUTFIT 4/4</t>
  </si>
  <si>
    <t>VN-850-3/4</t>
  </si>
  <si>
    <t>SET VIOLIN PALATINO 3/4</t>
  </si>
  <si>
    <t>VN-950</t>
  </si>
  <si>
    <t>SET VIOLIN PALATINO TERMINADO EN</t>
  </si>
  <si>
    <t>WI-801-C</t>
  </si>
  <si>
    <t>PALATINO B-FLAT CLARINET EBONITE</t>
  </si>
  <si>
    <t>WI-806-FS</t>
  </si>
  <si>
    <t>PALATINO FLAUTA SILVER PLT, 16</t>
  </si>
  <si>
    <t>WI-815-TP</t>
  </si>
  <si>
    <t>PALATINO B-FLAT TRUMPET</t>
  </si>
  <si>
    <t>WI-818-S</t>
  </si>
  <si>
    <t>PALATINO B FLAT SOPRANO</t>
  </si>
  <si>
    <t>WI-819-A</t>
  </si>
  <si>
    <t>PALATINO E FLAT ALTO SAXOPHONE</t>
  </si>
  <si>
    <t>WI-820-T</t>
  </si>
  <si>
    <t>PALATINO B FLAT TENOR</t>
  </si>
  <si>
    <t>WI-823-FH</t>
  </si>
  <si>
    <t>CORNO FRANCES PALATINO SINGLE 3</t>
  </si>
  <si>
    <t>AS-KIT-JL750-BK</t>
  </si>
  <si>
    <t>KIT DE GUITARRA ELECTRICA</t>
  </si>
  <si>
    <t>AS-KIT-JL750-SN</t>
  </si>
  <si>
    <t>AS-KIT AXL SN</t>
  </si>
  <si>
    <t>JS-900-WNB-KIT RD</t>
  </si>
  <si>
    <t>AS-800-KIT -RD</t>
  </si>
  <si>
    <t>AZ-800-SRL-KIT</t>
  </si>
  <si>
    <t>TC</t>
  </si>
  <si>
    <t>MAYOREO</t>
  </si>
  <si>
    <t>PRECIOS MAS IVA</t>
  </si>
  <si>
    <t>Credito 30 DIAS</t>
  </si>
  <si>
    <t>Contado</t>
  </si>
  <si>
    <t>IVA INCLUIDO</t>
  </si>
  <si>
    <t>INTERNET</t>
  </si>
  <si>
    <t>5-0CT-17</t>
  </si>
  <si>
    <t>P. KAREN</t>
  </si>
  <si>
    <t>P. CMC</t>
  </si>
  <si>
    <t>P. ECATEPEC</t>
  </si>
  <si>
    <t>SUMA TOTAL</t>
  </si>
  <si>
    <t>T.CAMBIO</t>
  </si>
  <si>
    <t>GPO</t>
  </si>
  <si>
    <t>24% UTIL</t>
  </si>
  <si>
    <t>Cont. C/IVA</t>
  </si>
  <si>
    <t>precios MAP</t>
  </si>
  <si>
    <t>P.CMC</t>
  </si>
  <si>
    <t>Gpo. C/IVA</t>
  </si>
  <si>
    <t>P.ECAT</t>
  </si>
  <si>
    <t>VB-009-3/4</t>
  </si>
  <si>
    <t>CONTRABAJO PALATINO 3/4</t>
  </si>
  <si>
    <t>SUMA DE P.</t>
  </si>
  <si>
    <t>KIT DE GUITARRA ELECTRICA (AS720SN, GA10, PG016, CG010JOHNSON, 4037, CI10010, 2PUAS10, CAJA CARTON)</t>
  </si>
  <si>
    <t>P.CTE</t>
  </si>
  <si>
    <t>ajuste</t>
  </si>
  <si>
    <t>MX PRICE</t>
  </si>
  <si>
    <t>P.VAR</t>
  </si>
  <si>
    <t>GUITARRA ELECTRICA STRATOCASTER NEGRA AXL AS720BK</t>
  </si>
  <si>
    <t>GUITARRA ELECTRICA STRATOCASTER SOMBREADA AXL AS720SN</t>
  </si>
  <si>
    <t>COSTO 2018</t>
  </si>
  <si>
    <t>DH-BGO</t>
  </si>
  <si>
    <t>DH-CGA-1</t>
  </si>
  <si>
    <t>DH-CGA-2</t>
  </si>
  <si>
    <t>DP-320</t>
  </si>
  <si>
    <t>PP-CGA-10</t>
  </si>
  <si>
    <t>PP-CGA-11</t>
  </si>
  <si>
    <t>LISTA DE PRECIOS ENERO 2018</t>
  </si>
  <si>
    <t>www.musiclink.com.mx</t>
  </si>
  <si>
    <t xml:space="preserve"> PRECIO DISTRIBUIDOR </t>
  </si>
  <si>
    <t xml:space="preserve"> PRECIO SUGERIDO AL PÚBLICO </t>
  </si>
  <si>
    <t>CÓDIGO</t>
  </si>
  <si>
    <t>DESCRIPCIÓN</t>
  </si>
  <si>
    <t>EXIST.</t>
  </si>
  <si>
    <t xml:space="preserve"> SIN IVA </t>
  </si>
  <si>
    <t xml:space="preserve"> CON IVA </t>
  </si>
  <si>
    <t>CANTIDAD</t>
  </si>
  <si>
    <t xml:space="preserve"> SUBTOTAL </t>
  </si>
  <si>
    <t>ARCO PARA VIOLA PALATINO BV760V</t>
  </si>
  <si>
    <t>ARCO PARA CHELO PALATINO BV780C</t>
  </si>
  <si>
    <t>ARCO PARA VIOLIN PERNAMBUCO PALATINO BV885</t>
  </si>
  <si>
    <t>BOLSA PARA CAMPANAS CHINAS GUARDIAN CD200B0</t>
  </si>
  <si>
    <t>JUEGO DE FUNDAS PARA BATERIA STANDARD GUARDIAN CD300KIT</t>
  </si>
  <si>
    <t>JUEGO DE FUNDAS PARA BATERIA FUSION GUARDIAN CD305KIT</t>
  </si>
  <si>
    <t>BOLSA PARA BONGO GUARDIAN CD310B0</t>
  </si>
  <si>
    <t>ESTUCHE P/BAJO ELECTRICO GUARDIAN CG010B</t>
  </si>
  <si>
    <t>ESTUCHE P/GUIT ELECTRICA GUARDIAN CG010E</t>
  </si>
  <si>
    <t>FUNDA PARA GUITARRA ELECTRICA GUARDIAN</t>
  </si>
  <si>
    <t>FUNDA PARA GUITARRA ACUSTICA 3/4 GUARDIAN</t>
  </si>
  <si>
    <t>FUNDA PARA VIOLA BAJO GUARDIAN</t>
  </si>
  <si>
    <t>FUNDA P/GUITARRA ELECTRICA GUARDIAN</t>
  </si>
  <si>
    <t>CABLE PARA INSTR AZUL 6MTS AXL</t>
  </si>
  <si>
    <t>CABLE PARA INSTR CAFE 6MTS AXL</t>
  </si>
  <si>
    <t>CABLE PARA INSTR 6MTS AXL</t>
  </si>
  <si>
    <t>CABLE PARA INSTR VERDE 6MTS AXL</t>
  </si>
  <si>
    <t>CABLE PARA INSTR ROJO 6MTS AXL</t>
  </si>
  <si>
    <t>CABLE PARA INSTR. NEGRO-AZUL 3MTS AXL</t>
  </si>
  <si>
    <t>CABLE PARA INSTR. NEGRO-GRIS 3MTS AXL</t>
  </si>
  <si>
    <t>CABLE PARA INSTR. NEGRO-ROJO 3MTS AXL</t>
  </si>
  <si>
    <t>CABLE PARA INSTR AZUL-NEGRO 3MTS AXL</t>
  </si>
  <si>
    <t>CABLE PARA INSTR CAFE-AMARILLO 3MTS AXL</t>
  </si>
  <si>
    <t>CABLE PARA INSTR. NEGRO-AZUL 6MTS AXL</t>
  </si>
  <si>
    <t>CABLE PARA INSTR. NEGRO-ROJO 6MTS AXL</t>
  </si>
  <si>
    <t>CABLE PARA INSTR AZUL-NEGRO 6MTS AXL</t>
  </si>
  <si>
    <t>CABLE PARA INSTR CAFE-AMARILLO 6MTS AXL</t>
  </si>
  <si>
    <t>CABLE PARA INSTR ROJO-NEGRO 6MTS AXL</t>
  </si>
  <si>
    <t>FUNDA PARA TECLADO 61 TECLAS GUARDIAN CK40061</t>
  </si>
  <si>
    <t>FUNDA PARA TECLADO 76 TECLAS GUARDIAN CK40076</t>
  </si>
  <si>
    <t xml:space="preserve">SLIDE DE VIDRIO PARA GUITARRA CLAYTON </t>
  </si>
  <si>
    <t>PLUMILLAS 0.80 ACTL/POLY CLAYTON</t>
  </si>
  <si>
    <t>PLUMILLAS 1.00 ACETYL/POLY STANDARD CLAYTON</t>
  </si>
  <si>
    <t>PLUMILLAS 0.63 ACETYL/POLY STANDARD CLAYTON</t>
  </si>
  <si>
    <t>PLUMILLAS 0.80 ACETYL/POLY STANDARD CLAYTON</t>
  </si>
  <si>
    <t>PLUMILLAS 1.00 ACTL/POLY CLAYTON</t>
  </si>
  <si>
    <t>PLUMILLAS 0.63 ACTL/POLY CLAYTON</t>
  </si>
  <si>
    <t>CABLE PARA MICROFONO BAJA 6MTS AXL</t>
  </si>
  <si>
    <t>CABLE PARA MICROFONO NEGRO-AMARILLO BAJA 6MTS AXL</t>
  </si>
  <si>
    <t>CABLE PARA MICROFONO NEGRO-ROJO BAJA 6MTS AXL</t>
  </si>
  <si>
    <t>PARCHE DE 10" PARA TOM TOM CODA</t>
  </si>
  <si>
    <t>PARCHE DE 12" PARA TOM TOM CODA</t>
  </si>
  <si>
    <t>PARCHE DE 14" PARA TAROLA CODA</t>
  </si>
  <si>
    <t>PARCHE BLANCO DE 14" PARA TAROLA  CODA</t>
  </si>
  <si>
    <t>PARCHE DE 16" PARA TOM DE PISO CODA</t>
  </si>
  <si>
    <t>PARCHE DE 20" PARA BOMBO CODA</t>
  </si>
  <si>
    <t>PARCHE DE 22" PARA BOMBO CODA</t>
  </si>
  <si>
    <t>PARCHE DE 24" PARA BOMBO CODA</t>
  </si>
  <si>
    <t>PLATILLOS DE 14'' HI-HATS CODA</t>
  </si>
  <si>
    <t>PLATILLO DE 18'' CRASH RIDE CODA</t>
  </si>
  <si>
    <t>ATRIL PARA CONGAS CODA</t>
  </si>
  <si>
    <t>BASES PARA CONGA (MACETA) 10" y 11" CODA</t>
  </si>
  <si>
    <t>LLAVE P/AFINAR BATERIA CODA</t>
  </si>
  <si>
    <t>ATRIL PARA PLATILLOS HI-HATS CODA</t>
  </si>
  <si>
    <t>BANCO PARA BATERISTA CODA</t>
  </si>
  <si>
    <t>BANCO PARA BATERISTA HEAVY CODA</t>
  </si>
  <si>
    <t>PEDAL PARA BOMBO CODA</t>
  </si>
  <si>
    <t>DOBLE PEDAL PARA BOMBO CODA</t>
  </si>
  <si>
    <t>DEJEMBE COLOR NATURAL CODA</t>
  </si>
  <si>
    <t>CILINDRO DE ALUMINIO PARA RITMOS CODA</t>
  </si>
  <si>
    <t>PANDERO CODA BLANCO</t>
  </si>
  <si>
    <t>PANDERO CODA AMARILLO</t>
  </si>
  <si>
    <t>BONGOS CODA COLOR NATURAL CODA</t>
  </si>
  <si>
    <t>BONGOS CODA BURGUNDY (VINO) CODA</t>
  </si>
  <si>
    <t>CONGA DE 10" Y 11" NATURAL 26" ALTURA CODA</t>
  </si>
  <si>
    <t>CONGA DE 10" Y 11" VINO 26" ALTURA CODA</t>
  </si>
  <si>
    <t>TIMBALES DE 13" Y 14" C/ATRIL CODA</t>
  </si>
  <si>
    <t xml:space="preserve">MINI TIMBALES 6" Y 8" C/ATRIL CODA </t>
  </si>
  <si>
    <t>JUEGO DE ROTO TOMS DE 6", 8" Y 10" CODA</t>
  </si>
  <si>
    <t>JGO DE BATERIA ACUSTICA 5 PZAS CODA</t>
  </si>
  <si>
    <t>BATERIA ACUSTICA DELUXE 5 PZA CODA</t>
  </si>
  <si>
    <t>BATERIA ACUSTICA DELUXE 5 PZAS CODA</t>
  </si>
  <si>
    <t>PEDAL FOOTSWITCH MONO JOHNSON</t>
  </si>
  <si>
    <t>PEDAL FOOTSWITCH STEREO JOHNSON</t>
  </si>
  <si>
    <t>GUITARRA ACUSTICA CUERDAS DE ACERO JOHNSON</t>
  </si>
  <si>
    <t>GUITARRA ELECTROACUSTICA CUERPO SOLIDO JOHNSON</t>
  </si>
  <si>
    <t>GUITARRA JOHNSON PARA VIAJE ZURDA JOHNSON</t>
  </si>
  <si>
    <t>VIOLA BAJO ELECTRICO JOHNSON</t>
  </si>
  <si>
    <t>GUITARRA CLASICA CUERDAS NYLON LUCIDA</t>
  </si>
  <si>
    <t>BAJO QUINTO ELECTROACUSTICO LUCIDA</t>
  </si>
  <si>
    <t>BAJO SEXTO ELECTROACUSTICO LUCIDA</t>
  </si>
  <si>
    <t>GUITARRA REQUINTO ELECTROACUSTICO C/EQ LUCIDA</t>
  </si>
  <si>
    <t>METRONOMO DE PENDULO TRANSPARENTE MUSEDO</t>
  </si>
  <si>
    <t>AFINADOR DE BOCA DE METAL JOHNSON</t>
  </si>
  <si>
    <t>AFINADOR DE BOCA PLASTICO JOHNSON</t>
  </si>
  <si>
    <t>AFINADOR DE BOCA P/UKULELE PLASTICO JOHNSON</t>
  </si>
  <si>
    <t>AFINADOR CROMATICO JOHNSON</t>
  </si>
  <si>
    <t>PUENTE PINS NEGRO PIEZA AXL</t>
  </si>
  <si>
    <t>PUENTE PINS BLANCO PIEZA AXL</t>
  </si>
  <si>
    <t>ENCORDADOR CAJA C/36 PIEZAS AXL</t>
  </si>
  <si>
    <t>JGO DE PINS PARA GUITARRA MARFIL/ABULON AXL</t>
  </si>
  <si>
    <t>HUESITOS PARA GUITARRA CLASICA AXL</t>
  </si>
  <si>
    <t>HUESITOS TRAPEZOIDE AXL</t>
  </si>
  <si>
    <t>HUESITOS PARA GUITARRA AXL</t>
  </si>
  <si>
    <t>HUESITOS ALTOS P/GUITARRA CLASICA AXL</t>
  </si>
  <si>
    <t>HUESITOS DE PLASTICO CLASSIC AXL</t>
  </si>
  <si>
    <t>MONTURAS DE PLASTICO ACORAZADA AXL</t>
  </si>
  <si>
    <t>MONTURAS DE PLASTICO CLASICA AXL</t>
  </si>
  <si>
    <t>GOLPEADOR CREMA P/GUIT. ELECTRICA 3 PASTILLAS AXL</t>
  </si>
  <si>
    <t>GOLPEADOR BLANCO P/GUIT. ELECTRICA 3 PASTILLAS AXL</t>
  </si>
  <si>
    <t>BANJO DIRTY 30S RECORDING KING</t>
  </si>
  <si>
    <t>BANJO RESONATOR STARLING RECORDING KING</t>
  </si>
  <si>
    <t>MANDOLINA BOCA OVAL SAVANNAH</t>
  </si>
  <si>
    <t>PORTA MICROFONO DE PINZA</t>
  </si>
  <si>
    <t>PORTA MICROFONO DE CONDENSADOR</t>
  </si>
  <si>
    <t>ESPONJA ANTI-POP P/MICROFONO PEQUEÑO</t>
  </si>
  <si>
    <t>BASE PARA COLGAR GUITARRA CORTO</t>
  </si>
  <si>
    <t>GUITARRA ELEC. JACKNIFE C/ESTUCHE RIGIDO AXL</t>
  </si>
  <si>
    <t>GUITARRA ELEC. SHADOW C/ESTUCHE RIGIDO AXL</t>
  </si>
  <si>
    <t>GUITARRA ELEC. WAVEPOINT C/ESTUCHE RIGIDO AXL</t>
  </si>
  <si>
    <t>GUITARRA ELEC. FIREAX OUTFIT C/ESTUCHE RIGIDO AXL</t>
  </si>
  <si>
    <t>GUITARRA ELEC. BLODS C/ESTUCHE RIGIDO AXL</t>
  </si>
  <si>
    <t>GUITARRA ELEC. BADWATER C/ESTUCHE RIGIDO AXL</t>
  </si>
  <si>
    <t>BAJO ELEC. WAVEPOINT OUTFIT C/ESTUCHE RIGIDO AXL</t>
  </si>
  <si>
    <t>BAJO ELEC. BLODS WAVEPOINT C/ESTUCHE RIGIDO AXL</t>
  </si>
  <si>
    <t>RESONADOR NEGRO SAVANNAH</t>
  </si>
  <si>
    <t>RESONADOR SOMBREADO SAVANNAH</t>
  </si>
  <si>
    <t>UKULELE SOPRANO VERDE C/FUNDA SAVANNAH</t>
  </si>
  <si>
    <t>UKULELE SOPRANO ROJO C/FUNDA SAVANNAH</t>
  </si>
  <si>
    <t>UKULELE SOPRANO AMARILLO C/FUNDA SAVANNAH</t>
  </si>
  <si>
    <t>UKULELE BARITONO SAVANNAH</t>
  </si>
  <si>
    <t xml:space="preserve">BASE PARA COLGAR VIOLIN EN ATRIL </t>
  </si>
  <si>
    <t>VIOLA 16" OUTFIT C/ESTUCHE Y ARCO PALATINO</t>
  </si>
  <si>
    <t>VIOLA 15" OUTFIT C/ESTUCHE Y ARCO PALATINO</t>
  </si>
  <si>
    <t>VIOLA 13" OUTFIT C/ESTUCHE Y ARCO PALATINO</t>
  </si>
  <si>
    <t>VIOLA 14" OUTFIT C/ESTUCHE Y ARCO PALATINO</t>
  </si>
  <si>
    <t>CONTRABAJO 3/4 OUTFIT C/FUNDA Y ARCO PALATINO</t>
  </si>
  <si>
    <t>CONTRABAJO 3/4 FLAMEADO C/FUNDA PALATINO</t>
  </si>
  <si>
    <t>CONTRABAJO 3/4 NEGRO CUTAWAY C/FUNDA PALATINO</t>
  </si>
  <si>
    <t>CHELO 4/4 OUTFIT PALATINO</t>
  </si>
  <si>
    <t>CHELO 1/2 OUTFIT PALATINO</t>
  </si>
  <si>
    <t>CHELO 1/4 OUTFIT PALATINO</t>
  </si>
  <si>
    <t>CHELO 3/4 OUTFIT PALATINO</t>
  </si>
  <si>
    <t>CHELO 4/4 CON ESTUCHE PALATINO</t>
  </si>
  <si>
    <t>CHELO 4/4 SATIN OUTFIT PALATINO SATINADO</t>
  </si>
  <si>
    <t xml:space="preserve">VIOLIN 1/2 OUTFIT C/ESTUCHE PALATINO </t>
  </si>
  <si>
    <t xml:space="preserve">VIOLIN 4/4 OUTFIT C/ESTUCHE PALATINO </t>
  </si>
  <si>
    <t xml:space="preserve">VIOLIN 3/4 OUTFIT C/ESTUCHE PALATINO </t>
  </si>
  <si>
    <t xml:space="preserve">VIOLIN 4/4 SATIN C/ESTUCHE PALATINO </t>
  </si>
  <si>
    <t>CLARINETE C/ESTUCHE PALATINO</t>
  </si>
  <si>
    <t>FLAUTA TRANSVERSAL PLATEADA C/ESTUCHE PALATINO</t>
  </si>
  <si>
    <t>TROMPETA C/ESTUCHE PALATINO</t>
  </si>
  <si>
    <t>SAXOFON SOPRANO C/ESTUCHE PALATINO</t>
  </si>
  <si>
    <t>SAXOFON ALTO C/ESTUCHE PALATINO</t>
  </si>
  <si>
    <t>SAXOFON TENOR C/ESTUCHE PALATINO</t>
  </si>
  <si>
    <t>CORNO FRANCES 3 VALVULAS C/ESTUCHE PALATINO</t>
  </si>
  <si>
    <t xml:space="preserve">TOTAL </t>
  </si>
  <si>
    <t>36% UTIL.   33%</t>
  </si>
  <si>
    <t>55 - 60% UTIL.</t>
  </si>
  <si>
    <t>cambios de precio</t>
  </si>
  <si>
    <t>analisis nvo</t>
  </si>
  <si>
    <t>T.C.</t>
  </si>
  <si>
    <t>UTIL.</t>
  </si>
  <si>
    <t>IVA</t>
  </si>
  <si>
    <t>%DIST.</t>
  </si>
  <si>
    <t>UTILIDAD</t>
  </si>
  <si>
    <t>33% UTIL  30%</t>
  </si>
  <si>
    <t>PUB 20% ML 60%</t>
  </si>
  <si>
    <t>AJUSTES</t>
  </si>
  <si>
    <t>GUITARRA ELECTRICA STRATOCASTER NEGRA AXL AS720BK MUSICLINK</t>
  </si>
  <si>
    <t>GUITARRA ELECTRICA STRATOCASTER SOMBREADA AXL AS720SN MUSICLINK</t>
  </si>
  <si>
    <t>BAJO ELECTRICO BALTIMORE ROSA BALTIMORE BB5PK MUSICLINK</t>
  </si>
  <si>
    <t>ARCO PARA VIOLA PALATINO BV760V MUSICLINK</t>
  </si>
  <si>
    <t>ARCO PARA CHELO PALATINO BV780C MUSICLINK</t>
  </si>
  <si>
    <t>ARCO PARA VIOLIN PERNAMBUCO PALATINO BV885 MUSICLINK</t>
  </si>
  <si>
    <t>JUEGO DE FUNDAS PARA BATERIA STANDARD GUARDIAN CD300KIT MUSICLINK</t>
  </si>
  <si>
    <t>JUEGO DE FUNDAS PARA BATERIA FUSION GUARDIAN CD305KIT MUSICLINK</t>
  </si>
  <si>
    <t>ESTUCHE P/BAJO ELECTRICO GUARDIAN CG010B MUSICLINK</t>
  </si>
  <si>
    <t>ESTUCHE P/GUIT ELECTRICA GUARDIAN CG010E MUSICLINK</t>
  </si>
  <si>
    <t>FUNDA PARA TECLADO 61 TECLAS GUARDIAN CK40061 MUSICLINK</t>
  </si>
  <si>
    <t>FUNDA PARA TECLADO 76 TECLAS GUARDIAN CK40076 MUSICLINK</t>
  </si>
  <si>
    <t>GUITARRA CLASICA ELECTRICA ANTONIO HERMOSA AHT10CE MUSICLINK</t>
  </si>
  <si>
    <t>BAJO ELECTRICO MARQUEE DUAL AXL AJ800SN MUSICLINK</t>
  </si>
  <si>
    <t>GUITARRA ELEC BADWATER 1216 JR AXL AL790BR MUSICLINK</t>
  </si>
  <si>
    <t>GUITARRA ELEC  BADWATER 1216 JR AXL AL790MS MUSICLINK</t>
  </si>
  <si>
    <t>BAJO ELECTRICO AXL BADWATER AP820CKBW MUSICLINK</t>
  </si>
  <si>
    <t>BAJO ELECTRICO AXL BADWATER AP820WO MUSICLINK</t>
  </si>
  <si>
    <t>GUITARRA ELECTRICA MARQUEE AXL AS800BLP MUSICLINK</t>
  </si>
  <si>
    <t>GUITARRA ELECTRICA AXL MARQUEE AXL AS800SN MUSICLINK</t>
  </si>
  <si>
    <t>GUITARRA ELECTRICA AXL AS820BR MUSICLINK</t>
  </si>
  <si>
    <t>GUITARRA ELECTRICA AXL AS820CKBK MUSICLINK</t>
  </si>
  <si>
    <t>GUITARRA ELECTRICA AXL AS820CKBL MUSICLINK</t>
  </si>
  <si>
    <t>GUITARRA ELECTRICA AXL AS820CKBW MUSICLINK</t>
  </si>
  <si>
    <t>GUITARRA ELECTRICA AXL AS820WO MUSICLINK</t>
  </si>
  <si>
    <t>GUITARRA ELECTRICA AXL AT820BR MUSICLINK</t>
  </si>
  <si>
    <t>GUITARRA ELECTRICA BADWATER AXL AT820CKBW MUSICLINK</t>
  </si>
  <si>
    <t>GUITARRA ELECTRICA AXL AT820WO MUSICLINK</t>
  </si>
  <si>
    <t>GABINETE DE 4X12" VHT AVGT412VHT MUSICLINK</t>
  </si>
  <si>
    <t>GUITARRA ELECTRICA JACKNIFE AXL AXL001BK MUSICLINK</t>
  </si>
  <si>
    <t>GUITARRA ELECTRICA SHADOW BLACK AXL AXL003BK MUSICLINK</t>
  </si>
  <si>
    <t>GUITARRA ELECTRICA CLUTCH AXL AXL004BK MUSICLINK</t>
  </si>
  <si>
    <t>GUITARRA ELECTRICA AXL AXL005BK MUSICLINK</t>
  </si>
  <si>
    <t>GUITARRA ELECTRICA BLODSPORT AXL AXL011RD MUSICLINK</t>
  </si>
  <si>
    <t>GUITARRA ELECTRICA AXL AXL019RD MUSICLINK</t>
  </si>
  <si>
    <t>AXL JACKNIFE ELEC GTR CAOBA AXL AXL151NA MUSICLINK</t>
  </si>
  <si>
    <t>GUITARRA MARQUEE TIPO JAGUAR AXL AZ800SN MUSICLINK</t>
  </si>
  <si>
    <t>GUITARRA ELECTRICA AXL AZ820WO MUSICLINK</t>
  </si>
  <si>
    <t>GUITARRA ELECTRICA BALTMORE BS5PK MUSICLINK</t>
  </si>
  <si>
    <t>GUITARRA ELECTRICA BALTIMORE BT5MBL MUSICLINK</t>
  </si>
  <si>
    <t>GUITARRA ELECTRICA BALTIMORE BT5PK MUSICLINK</t>
  </si>
  <si>
    <t>FUNDA PARA GUITARRA ELECTRICA GUARDIAN CG010JHONSON MUSICLINK</t>
  </si>
  <si>
    <t>FUNDA PARA GUITARRA ACUSTICA 3/4 GUARDIAN CG010LUCI3/4 MUSICLINK</t>
  </si>
  <si>
    <t>FUNDA PARA VIOLA BAJO GUARDIAN CG020BAJOVIOL MUSICLINK</t>
  </si>
  <si>
    <t>FUNDA P/GUITARRA ELECTRICA GUARDIAN CG400E MUSICLINK</t>
  </si>
  <si>
    <t>CABLE P/INSTRUMENTO 1" 6MM AXL CI35001 MUSICLINK</t>
  </si>
  <si>
    <t>CABLE P/PARCHEO AXL 12'' AXL CI350P12 MUSICLINK</t>
  </si>
  <si>
    <t>CABLE PARA INSTR AZUL 6MTS AXL CI37020BL MUSICLINK</t>
  </si>
  <si>
    <t>CABLE PARA INSTR CAFE 6MTS AXL CI37020BR MUSICLINK</t>
  </si>
  <si>
    <t>CABLE PARA INSTR 6MTS AXL CI37020CL MUSICLINK</t>
  </si>
  <si>
    <t>CABLE PARA INSTR VERDE 6MTS AXL CI37020G MUSICLINK</t>
  </si>
  <si>
    <t>CABLE PARA INSTR ROJO 6MTS AXL CI37020R MUSICLINK</t>
  </si>
  <si>
    <t>CABLE PARA INSTR. NEGRO-AZUL 3MTS AXL CI39010BKBL MUSICLINK</t>
  </si>
  <si>
    <t>CABLE PARA INSTR. NEGRO-ROJO 3MTS AXL CI39010BKRD MUSICLINK</t>
  </si>
  <si>
    <t>CABLE PARA INSTR. NEGRO-GRIS 3MTS AXL CI39010BKGY MUSICLINK</t>
  </si>
  <si>
    <t>CABLE PARA INSTR AZUL-NEGRO 3MTS AXL CI39010BLBK MUSICLINK</t>
  </si>
  <si>
    <t>CABLE PARA INSTR CAFE-AMARILLO 3MTS AXL CI39010BNYE MUSICLINK</t>
  </si>
  <si>
    <t>CABLE PARA INSTR. NEGRO-AZUL 6MTS AXL CI39020BKBL MUSICLINK</t>
  </si>
  <si>
    <t>CABLE PARA INSTR. NEGRO-ROJO 6MTS AXL CI39020BKRD MUSICLINK</t>
  </si>
  <si>
    <t>CABLE PARA INSTR AZUL-NEGRO 6MTS AXL CI39020BLBK MUSICLINK</t>
  </si>
  <si>
    <t>CABLE PARA INSTR CAFE-AMARILLO 6MTS AXL CI39020BNYE MUSICLINK</t>
  </si>
  <si>
    <t>CABLE PARA INSTR ROJO-NEGRO 6MTS AXL CI39020RDBK MUSICLINK</t>
  </si>
  <si>
    <t>SLIDE DE VIDRIO PARA GUITARRA CLAYTON CLAHW12 MUSICLINK</t>
  </si>
  <si>
    <t>PLUMILLAS 0.80 ACTL/POLY CLAYTON CLART80/12 MUSICLINK</t>
  </si>
  <si>
    <t>PLUMILLAS 1.00 ACETYL/POLY STANDARD CLAYTON CLAS100/12 MUSICLINK</t>
  </si>
  <si>
    <t>PLUMILLAS 0.63 ACETYL/POLY STANDARD CLAYTON CLAS63/12 MUSICLINK</t>
  </si>
  <si>
    <t>PLUMILLAS 0.80 ACETYL/POLY STANDARD CLAYTON CLAS80/12 MUSICLINK</t>
  </si>
  <si>
    <t>PLUMILLAS 1.00 ACTL/POLY CLAYTON CLAST100/12 MUSICLINK</t>
  </si>
  <si>
    <t>PLUMILLAS 0.63 ACTL/POLY CLAYTON CLAST63/12 MUSICLINK</t>
  </si>
  <si>
    <t>PLUMILLAS 0.80 ACTL/POLY CLAYTON CLAST80/12 MUSICLINK</t>
  </si>
  <si>
    <t>CABLE PARA MICROFONO BAJA 6MTS AXL CM37020 MUSICLINK</t>
  </si>
  <si>
    <t>CABLE PARA MICROFONO NEGRO-AMARILLO BAJA 6MTS AXL CM39020BKGY MUSICLINK</t>
  </si>
  <si>
    <t>CABLE PARA MICROFONO NEGRO-ROJO BAJA 6MTS AXL CM39020BKRD MUSICLINK</t>
  </si>
  <si>
    <t>PARCHE DE 10" PARA TOM TOM CODA DAH2010 MUSICLINK</t>
  </si>
  <si>
    <t>PARCHE DE 12" PARA TOM TOM CODA DAH2012 MUSICLINK</t>
  </si>
  <si>
    <t>PARCHE DE 14" PARA TAROLA CODA DAH2014 MUSICLINK</t>
  </si>
  <si>
    <t>PARCHE BLANCO DE 14" PARA TAROLA CODA DAH2014W MUSICLINK</t>
  </si>
  <si>
    <t>PARCHE DE 16" PARA TOM DE PISO CODA DAH2016 MUSICLINK</t>
  </si>
  <si>
    <t>PARCHE DE 20" PARA BOMBO CODA DAH2020 MUSICLINK</t>
  </si>
  <si>
    <t>PARCHE DE 22" PARA BOMBO CODA DAH2022 MUSICLINK</t>
  </si>
  <si>
    <t>PARCHE DE 24" PARA BOMBO CODA DAH2024 MUSICLINK</t>
  </si>
  <si>
    <t>PLATILLOS DE 14'' HI-HATS CODA DC314H MUSICLINK</t>
  </si>
  <si>
    <t>PLATILLO DE 18'' CRASH RIDE CODA DC318CR MUSICLINK</t>
  </si>
  <si>
    <t>ATRIL PARA CONGAS CODA DHCGA1 MUSICLINK</t>
  </si>
  <si>
    <t>BASES PARA CONGA (MACETA) 10" y 11" CODA DHCGA2 MUSICLINK</t>
  </si>
  <si>
    <t>LLAVE P/AFINAR BATERIA CODA DH001 MUSICLINK</t>
  </si>
  <si>
    <t>ATRIL PARA PLATILLOS HI-HATS CODA DH205 MUSICLINK</t>
  </si>
  <si>
    <t>BANCO PARA BATERISTA CODA DH207 MUSICLINK</t>
  </si>
  <si>
    <t>ATRIL TRES SECCIONES CODA DH301 MUSICLINK</t>
  </si>
  <si>
    <t>ATRIL PARA PLATILLO CODA DH302 MUSICLINK</t>
  </si>
  <si>
    <t>BANCO PARA BATERISTA HEAVY CODA DH307 MUSICLINK</t>
  </si>
  <si>
    <t>PEDAL PARA BOMBO CODA DH308 MUSICLINK</t>
  </si>
  <si>
    <t>DOBLE PEDAL PARA BOMBO CODA DH308D MUSICLINK</t>
  </si>
  <si>
    <t>BAQUETAS CODA 5A DK3005A MUSICLINK</t>
  </si>
  <si>
    <t>BAQUETAS CODA 5B DK3005B MUSICLINK</t>
  </si>
  <si>
    <t>DEJEMBE COLOR NATURAL CODA DP320 MUSICLINK</t>
  </si>
  <si>
    <t>CILINDRO DE ALUMINIO PARA RITMOS CODA DP117 MUSICLINK</t>
  </si>
  <si>
    <t>CABASA CODA DP119 MUSICLINK</t>
  </si>
  <si>
    <t>PANDERO CODA AZUL DP140BL MUSICLINK</t>
  </si>
  <si>
    <t>PANDERO CODA NEGRO DP140B MUSICLINK</t>
  </si>
  <si>
    <t>PANDERO CODA ROJO DP140R MUSICLINK</t>
  </si>
  <si>
    <t>PANDERO CODA BLANCO DP140W MUSICLINK</t>
  </si>
  <si>
    <t>PANDERO CODA AMARILLO DP140Y MUSICLINK</t>
  </si>
  <si>
    <t>BONGOS CODA COLOR NATURAL CODA DP220 MUSICLINK</t>
  </si>
  <si>
    <t>BONGOS CODA BURGUNDY (VINO) CODA DP220BUR MUSICLINK</t>
  </si>
  <si>
    <t>CONGA DE 10" Y 11" NATURAL 26" ALTURA CODA DP41011 MUSICLINK</t>
  </si>
  <si>
    <t>CONGA DE 10" Y 11" VINO 26" ALTURA CODA DP41011BUR MUSICLINK</t>
  </si>
  <si>
    <t>TIMBALES DE 13" Y 14" C/ATRIL CODA DP42013/14 MUSICLINK</t>
  </si>
  <si>
    <t>MINI TIMBALES 6" Y 8" C/ATRIL CODA DP4206/8 MUSICLINK</t>
  </si>
  <si>
    <t>JUEGO DE ROTO TOMS DE 6", 8" Y 10" CODA DS020 MUSICLINK</t>
  </si>
  <si>
    <t>BATERIA ACUSTICA DELUXE 5 PZA CODA DS220BL MUSICLINK</t>
  </si>
  <si>
    <t>BATERIA ACUSTICA DELUXE 5 PZAS CODA DS220SRL MUSICLINK</t>
  </si>
  <si>
    <t>GUIT. ACUSTICA FCO. DOMINGO FG16 MUSICLINK</t>
  </si>
  <si>
    <t>GUIT. ACUSTICA FCO. DOMINGO FG17 MUSICLINK</t>
  </si>
  <si>
    <t>PEDAL FOOTSWITCH MONO JOHNSON FX010 MUSICLINK</t>
  </si>
  <si>
    <t>PEDAL FOOTSWITCH STEREO JOHNSON FX020 MUSICLINK</t>
  </si>
  <si>
    <t>PEDAL DISTORCION EQ. JOHNSON FX100 MUSICLINK</t>
  </si>
  <si>
    <t>PEDAL CHORUS JOHNSON FX200 MUSICLINK</t>
  </si>
  <si>
    <t>AFINADOR CROMATICO JOHNSON FX700 MUSICLINK</t>
  </si>
  <si>
    <t>ARMONICA ELECTRICA HARMONIX HX1000 MUSICLINK</t>
  </si>
  <si>
    <t>AMPLIFICADOR 15W P/GUIT. JOHNSON JA015 MUSICLINK</t>
  </si>
  <si>
    <t>GUITARRA ACUSTICA CUERDAS DE ACERO JOHNSON JG100SBL MUSICLINK</t>
  </si>
  <si>
    <t>GUITARRA ELECTROACUSTICA CUERPO SOLIDO JOHNSON JG50NA MUSICLINK</t>
  </si>
  <si>
    <t>GUITARRA ACUSTICA SONGWRITER JOHNSON JG670N MUSICLINK</t>
  </si>
  <si>
    <t>BAJO ELECTROACUSTICO JOHNSON JG672E MUSICLINK</t>
  </si>
  <si>
    <t>GUITARRA ACUSTICA HERRINGBONE JOHNSON JGD30N MUSICLINK</t>
  </si>
  <si>
    <t>GUITARRA JOHNSON PARA VIAJE ZURDA JOHNSON JGTR1L MUSICLINK</t>
  </si>
  <si>
    <t>GUITARRA JOHNSON HOLLOWBODY JOHNSON JH440C MUSICLINK</t>
  </si>
  <si>
    <t>GUITARRA JOHNSON HOLLOWBODY JOHNSON JH440N MUSICLINK</t>
  </si>
  <si>
    <t>GUITARRA JOHNSON HOLLOWBODY JOHNSON JH440S MUSICLINK</t>
  </si>
  <si>
    <t>VIOLA BAJO ELECTRICO JOHNSON JJ200VS MUSICLINK</t>
  </si>
  <si>
    <t>BAJO ELECTRICO JOHNSON JJ330STBK MUSICLINK</t>
  </si>
  <si>
    <t>GUITARRA ELECT GTR JOHNSON JL750BK MUSICLINK</t>
  </si>
  <si>
    <t>GUITARRA ELEC  CUT MILE JOHNSON JL750PRL MUSICLINK</t>
  </si>
  <si>
    <t>GUITARRA ELECT GTR JOHNSON JL750SN MUSICLINK</t>
  </si>
  <si>
    <t>RESONADOR ACUSTICO JOHNSON JR200M MUSICLINK</t>
  </si>
  <si>
    <t>RESONADOR JOHNSON JR550 MUSICLINK</t>
  </si>
  <si>
    <t>GUITARRA ELECTRICA TIPO LES PAUL JOHNSON JS900B MUSICLINK</t>
  </si>
  <si>
    <t>GUITARRA ELECTRICA TIPO LES PAUL JOHNSON JS900S MUSICLINK</t>
  </si>
  <si>
    <t>GUITARRA ELECTRICA TIPO LES PAUL JOHNSON JS900SLV MUSICLINK</t>
  </si>
  <si>
    <t>GUITARRA ELECTRICA TIPO LES PAUL JOHNSON JS900WNB MUSICLINK</t>
  </si>
  <si>
    <t>GUITARRA CLASICA CUERDAS NYLON LUCIDA LG510 MUSICLINK</t>
  </si>
  <si>
    <t>GUITARRA CLASICA NYLON LUCIDA 1/4 LG5101/4 MUSICLINK</t>
  </si>
  <si>
    <t>GUITARRA CLASICA NYLON LUCIDA 3/4 LG5103/4 MUSICLINK</t>
  </si>
  <si>
    <t>BAJO QUINTO ACUSTICO LUCIDA LGBQ1 MUSICLINK</t>
  </si>
  <si>
    <t>BAJO QUINTO ELECTROACUSTICO LUCIDA LGBQ2E MUSICLINK</t>
  </si>
  <si>
    <t>BAJO SEXTO ELECTROACUSTICO LUCIDA LGBS1E MUSICLINK</t>
  </si>
  <si>
    <t>GUITARRA REQUINTO LUCIDA LGRQ2 MUSICLINK</t>
  </si>
  <si>
    <t>GUITARRA REQUINTO ELECTROACUSTICO C/EQ LUCIDA LGRQ2 MUSICLINK</t>
  </si>
  <si>
    <t>METRONOMO DE PENDULO TRANSPARENTE MUSEDO MUSM10ATR MUSICLINK</t>
  </si>
  <si>
    <t>METRONOMO MUSEDO DIGITAL PLATA MUSM11 MUSICLINK</t>
  </si>
  <si>
    <t>AFINADOR CROMATICO MUSEDO MUST22 MUSICLINK</t>
  </si>
  <si>
    <t>AFINADOR DIGITAL MUSEDO MUSTT21 MUSICLINK</t>
  </si>
  <si>
    <t>AFINADOR DE BOCA DE METAL JOHNSON PG012 MUSICLINK</t>
  </si>
  <si>
    <t>AFINADOR DE BOCA PLASTICO JOHNSON PG013 MUSICLINK</t>
  </si>
  <si>
    <t>AFINADOR DE BOCA P/UKULELE PLASTICO JOHNSON PG013U MUSICLINK</t>
  </si>
  <si>
    <t>AFINADOR CROMATICO JOHNSON PG016 MUSICLINK</t>
  </si>
  <si>
    <t>PUENTE PINS NEGRO PIEZA AXL PG018 MUSICLINK</t>
  </si>
  <si>
    <t>PUENTE PINS BLANCO PIEZA AXL PG019 MUSICLINK</t>
  </si>
  <si>
    <t>ENCORDADOR CAJA C/36 PIEZAS AXL PG042 MUSICLINK</t>
  </si>
  <si>
    <t>JGO DE PINS PARA GUITARRA MARFIL/ABULON AXL PG120 MUSICLINK</t>
  </si>
  <si>
    <t>HUESITOS PARA GUITARRA CLASICA AXL PG3300 MUSICLINK</t>
  </si>
  <si>
    <t>HUESITOS TRAPEZOIDE AXL PG3301 MUSICLINK</t>
  </si>
  <si>
    <t>HUESITOS PARA GUITARRA AXL PG3302 MUSICLINK</t>
  </si>
  <si>
    <t>HUESITOS ALTOS P/GUITARRA CLASICA AXL PG3307 MUSICLINK</t>
  </si>
  <si>
    <t>HUESITOS DE PLASTICO CLASSIC AXL PG3351 MUSICLINK</t>
  </si>
  <si>
    <t>MONTURAS DE PLASTICO CLASICA AXL PG3451 MUSICLINK</t>
  </si>
  <si>
    <t>GOLPEADOR CREMA P/GUIT. ELECTRICA 3 PASTILLAS AXL PG362OWH MUSICLINK</t>
  </si>
  <si>
    <t>GOLPEADOR BLANCO P/GUIT. ELECTRICA 3 PASTILLAS AXL PG362WH MUSICLINK</t>
  </si>
  <si>
    <t>GOLPEADOR VERDE APERLADO P/GUIT. ELECTRICA 3 PASTILLAS AXL PG363GN MUSICLINK</t>
  </si>
  <si>
    <t>GOLPEADOR MORADO APERLADO P/GUIT. ELECTRICA 3 PASTILLAS AXL PG363PR MUSICLINK</t>
  </si>
  <si>
    <t>GOLPEADOR BLANCO P/GUIT. ELECTRICA 3 PASTILLAS AXL PG373 MUSICLINK</t>
  </si>
  <si>
    <t>GOLPEADOR NEGRO P/GUIT. ELECTRICA 3 PASTILLAS AXL PG373B MUSICLINK</t>
  </si>
  <si>
    <t>GOLPEADOR NEGRO P/BAJO 2 PASTILLAS AXL PG376B MUSICLINK</t>
  </si>
  <si>
    <t>GOLPEADOR BLANCO P/BAJO 2 PASTILLAS AXL PG376W MUSICLINK</t>
  </si>
  <si>
    <t>PORTA UÑAS CAJA C/50 PG600 MUSICLINK</t>
  </si>
  <si>
    <t>PUAS JOHNSON BLANCA DURA PG612H MUSICLINK</t>
  </si>
  <si>
    <t>PUAS JOHNSON BLANCA MEDIA PG612M MUSICLINK</t>
  </si>
  <si>
    <t>PUAS JOHNSON WHITE SUAVE PG612T MUSICLINK</t>
  </si>
  <si>
    <t>PUAS JOHNSON VERDE PERLA DURA PG614H MUSICLINK</t>
  </si>
  <si>
    <t>PUAS JOHNSON VERDE PERLA MEDIA PG614M MUSICLINK</t>
  </si>
  <si>
    <t>PUAS JOHNSON TURQUESA MEDIA PG615H MUSICLINK</t>
  </si>
  <si>
    <t>PUAS JOHNSON TURQUESA MEDIA PG615M MUSICLINK</t>
  </si>
  <si>
    <t>PUAS JOHNSON TURQUESA SUAVE PG615T MUSICLINK</t>
  </si>
  <si>
    <t>REC KING THUMPBPCIK IVOROID LGE PG623L MUSICLINK</t>
  </si>
  <si>
    <t>REC KING THUMPBCIK IVOROID MED PG623M MUSICLINK</t>
  </si>
  <si>
    <t>PUAS REC KING MED BX/30 PG623S MUSICLINK</t>
  </si>
  <si>
    <t>AFINADOR DE ACERO TIPO TENEDOR A-440 EN TONO DE "LA" AXL PG700 MUSICLINK</t>
  </si>
  <si>
    <t>MAQUINARIA INDIVIDUAL PARA GUITARRA ELECT. NICKEL AXL PG736 MUSICLINK</t>
  </si>
  <si>
    <t>PASTILLA DE CONTACTO P/INSTRUMENTO C/JACK 6.3(1/4) AXL PG801 MUSICLINK</t>
  </si>
  <si>
    <t>PARCHES PARA CONGA 10" CODA PPCGA10 MUSICLINK</t>
  </si>
  <si>
    <t>PARCHES PARA CONGA 11" CODA PPCGA11 MUSICLINK</t>
  </si>
  <si>
    <t>AFINADOR DE TORNILLO P/VIOLIN 4/4 3/4 PALATINO PV020 MUSICLINK</t>
  </si>
  <si>
    <t>AFINADOR DE TORNILLO P/CHELO 1/2 1/4 PALATINO PV020CS MUSICLINK</t>
  </si>
  <si>
    <t>PUENTE PARA CONTRABAJO 3/4 PALATINO PV114B3/4 MUSICLINK</t>
  </si>
  <si>
    <t>PUENTE PARA CELLO 4/4 PALATINO PV117C MUSICLINK</t>
  </si>
  <si>
    <t>PUENTE PARA VIOLA 16IN PALATINO PV117V MUSICLINK</t>
  </si>
  <si>
    <t>CORDAL METALICO CON AFINADORES P/VIOLIN PALATINO PV120 MUSICLINK</t>
  </si>
  <si>
    <t>CORDAL METALICO CON AFINADORES P/CHELO PALATINO PV120CF MUSICLINK</t>
  </si>
  <si>
    <t>CORDAL METALICO CON AFINADORES P/VIOLA PALATINO PV120VF MUSICLINK</t>
  </si>
  <si>
    <t>CUERDA DE CORDALP/BAJO PLATINO PV125B MUSICLINK</t>
  </si>
  <si>
    <t>CUERDA DE CORDAL P/CELLO PLATINO PV125C MUSICLINK</t>
  </si>
  <si>
    <t>COJIN P/VIOLIN 4/4 3/4 PLATINO PV140 MUSICLINK</t>
  </si>
  <si>
    <t>COJIN P/VIOLIN 1/2 1/4 PLATINO PV140S MUSICLINK</t>
  </si>
  <si>
    <t>JGO. CLAVIJAS DE AFINACION EBANO P/CHELO 4/4 PALATINO PV161C MUSICLINK</t>
  </si>
  <si>
    <t>JGO. CLAVIJAS DE AFINACION EBANO P/VIOLA 16IN PALATINO PV161V MUSICLINK</t>
  </si>
  <si>
    <t>JGO. CLAVIJAS DE AFINACION EBANO P/VIOLIN 4/4 PALATINO PV167 MUSICLINK</t>
  </si>
  <si>
    <t>JGO. CLAVIJAS DE AFINACION EBANO P/CHELO 4/4 PALATINO PV167C MUSICLINK</t>
  </si>
  <si>
    <t>JGO. CLAVIJAS DE AFINACION EBANO P/VIOLA 16IN PALATINO PV167V MUSICLINK</t>
  </si>
  <si>
    <t>CORDAL DE EBANO P/VIOLIN 4/4 PALATINO PV168 MUSICLINK</t>
  </si>
  <si>
    <t>CORDAL DE EBANO P/CHELO 4/4 PALATINO PV168C MUSICLINK</t>
  </si>
  <si>
    <t>CORDAL DE EBANO P/VIOLA 16IN PALATINO PV168V MUSICLINK</t>
  </si>
  <si>
    <t>BARBADA VIOLIN 4/4 3/4 PLATINO PV169 MUSICLINK</t>
  </si>
  <si>
    <t>BOQUILLA PARA CLARINETE PALATINO PW201C MUSICLINK</t>
  </si>
  <si>
    <t>BOQUILLA PARA TROMPETA COPA LARGA PALATINO PW215TP2 MUSICLINK</t>
  </si>
  <si>
    <t>BOQUILLA PARA TROMBON NICKEL PLATA PALATINO PW216TB MUSICLINK</t>
  </si>
  <si>
    <t>BOQUILLA PARA SAXOFON ALTO PALATINO PW219A MUSICLINK</t>
  </si>
  <si>
    <t>BOQUILLA PARA SAXOFON TENOR PALATINO PW220T MUSICLINK</t>
  </si>
  <si>
    <t>BANJO DIRTY 30S RECORDING KING RK0H05 MUSICLINK</t>
  </si>
  <si>
    <t>BANJO RESONATOR STARLING RECORDING KING RKS06YE MUSICLINK</t>
  </si>
  <si>
    <t>MANDOLINA BOCA OVAL SAVANNAH SA110 MUSICLINK</t>
  </si>
  <si>
    <t>PORTA MICROFONO DE PINZA SC101 MUSICLINK</t>
  </si>
  <si>
    <t>PORTA MICROFONO DE CONDENSADOR SC110 MUSICLINK</t>
  </si>
  <si>
    <t>ESPONJA ANTI-POP P/MICROFONO PEQUEÑO SC201BK MUSICLINK</t>
  </si>
  <si>
    <t>BASE PARA COLGAR GUITARRA CORTO SG038BK MUSICLINK</t>
  </si>
  <si>
    <t>GUITARRA ELEC. JACKNIFE C/ESTUCHE RIGIDO AXL SOMEX001BK MUSICLINK</t>
  </si>
  <si>
    <t>GUITARRA ELEC. SHADOW C/ESTUCHE RIGIDO AXL SOMEX003BK MUSICLINK</t>
  </si>
  <si>
    <t>GUITARRA ELEC. WAVEPOINT C/ESTUCHE RIGIDO AXL SOMEX005BK MUSICLINK</t>
  </si>
  <si>
    <t>GUITARRA ELEC. FIREAX OUTFIT C/ESTUCHE RIGIDO AXL SOMEX009BK MUSICLINK</t>
  </si>
  <si>
    <t>GUITARRA ELEC. BLODS C/ESTUCHE RIGIDO AXL SOMEX011RD MUSICLINK</t>
  </si>
  <si>
    <t>GUITARRA ELEC. BLODS C/ESTUCHE RIGIDO AXL SOMEX015RD MUSICLINK</t>
  </si>
  <si>
    <t>GUITARRA ELEC. BADWATER C/ESTUCHE RIGIDO AXL SOMEX021BR MUSICLINK</t>
  </si>
  <si>
    <t>BAJO ELEC. WAVEPOINT OUTFIT C/ESTUCHE RIGIDO AXL SOMEX065BK MUSICLINK</t>
  </si>
  <si>
    <t>BAJO ELEC. BLODS WAVEPOINT C/ESTUCHE RIGIDO AXL SOMEX075RD MUSICLINK</t>
  </si>
  <si>
    <t>GUITARRA ELEC. JACKNIFE C/ESTUCHE RIGIDO AXL SOMEX151NA MUSICLINK</t>
  </si>
  <si>
    <t>GUITARRA ELEC. WAVEPOINT C/ESTUCHE RIGIDO AXL SOMEX155NA MUSICLINK</t>
  </si>
  <si>
    <t>RESONADOR SOMBREADO SAVANNAH SR200SN MUSICLINK</t>
  </si>
  <si>
    <t>UKULELE SOPRANO VERDE C/FUNDA SAVANNAH SU105GN MUSICLINK</t>
  </si>
  <si>
    <t>UKULELE SOPRANO AMARILLO C/FUNDA SAVANNAH SU105YE MUSICLINK</t>
  </si>
  <si>
    <t>UKULELE BARITONO SAVANNAH SU200 MUSICLINK</t>
  </si>
  <si>
    <t>BASE PARA COLGAR VIOLIN EN ATRIL SV050 MUSICLINK</t>
  </si>
  <si>
    <t>VIOLA 16" OUTFIT C/ESTUCHE Y ARCO PALATINO VA350 MUSICLINK</t>
  </si>
  <si>
    <t>VIOLA 15" OUTFIT C/ESTUCHE Y ARCO PALATINO VA35015 MUSICLINK</t>
  </si>
  <si>
    <t>VIOLA 16" OUTFIT C/ESTUCHE Y ARCO PALATINO VA450 MUSICLINK</t>
  </si>
  <si>
    <t>VIOLA 13" OUTFIT C/ESTUCHE Y ARCO PALATINO VA45013 MUSICLINK</t>
  </si>
  <si>
    <t>VIOLA 14" OUTFIT C/ESTUCHE Y ARCO PALATINO VA45014 MUSICLINK</t>
  </si>
  <si>
    <t>VIOLA 15" OUTFIT C/ESTUCHE Y ARCO PALATINO VA45015 MUSICLINK</t>
  </si>
  <si>
    <t>CONTRABAJO 3/4 OUTFIT C/FUNDA Y ARCO PALATINO VB0043/4 MUSICLINK</t>
  </si>
  <si>
    <t>CONTRABAJO 3/4 FLAMEADO C/FUNDA PALATINO VB0093/4 MUSICLINK</t>
  </si>
  <si>
    <t>CONTRABAJO 3/4 NEGRO CUTAWAY C/FUNDA PALATINO VB0153/4BK MUSICLINK</t>
  </si>
  <si>
    <t>CHELO 1/2 OUTFIT PALATINO VC4501/2 MUSICLINK</t>
  </si>
  <si>
    <t>CHELO 1/4 OUTFIT PALATINO VC4501/4 MUSICLINK</t>
  </si>
  <si>
    <t>CHELO 3/4 OUTFIT PALATINO VC4503/4 MUSICLINK</t>
  </si>
  <si>
    <t>CHELO 4/4 CON ESTUCHE PALATINO VC455 MUSICLINK</t>
  </si>
  <si>
    <t>VN-150-1/2</t>
  </si>
  <si>
    <t>VIOLIN 1/2 OUTFIT C/ESTUCHE PALATINO VN1501/2 MUSICLINK</t>
  </si>
  <si>
    <t>VIOLIN 4/4 OUTFIT C/ESTUCHE PALATINO VN350 MUSICLINK</t>
  </si>
  <si>
    <t>VIOLIN 1/2 OUTFIT C/ESTUCHE PALATINO VN3501/2 MUSICLINK</t>
  </si>
  <si>
    <t>VIOLIN 3/4 OUTFIT C/ESTUCHE PALATINO VN3503/4 MUSICLINK</t>
  </si>
  <si>
    <t>VIOLIN 3/4 OUTFIT C/ESTUCHE PALATINO VN4503/4 MUSICLINK</t>
  </si>
  <si>
    <t>VIOLIN 4/4 SATIN C/ESTUCHE PALATINO VN950 MUSICLINK</t>
  </si>
  <si>
    <t>CLARINETE C/ESTUCHE PALATINO WI801C MUSICLINK</t>
  </si>
  <si>
    <t>FLAUTA TRANSVERSAL PLATEADA C/ESTUCHE PALATINO WI806FS MUSICLINK</t>
  </si>
  <si>
    <t>TROMPETA C/ESTUCHE PALATINO WI815TP MUSICLINK</t>
  </si>
  <si>
    <t>SAXOFON SOPRANO C/ESTUCHE PALATINO WI818S MUSICLINK</t>
  </si>
  <si>
    <t>SAXOFON ALTO C/ESTUCHE PALATINO WI819A MUSICLINK</t>
  </si>
  <si>
    <t>SAXOFON TENOR C/ESTUCHE PALATINO WI820T MUSICLINK</t>
  </si>
  <si>
    <t>CORNO FRANCES 3 VALVULAS C/ESTUCHE PALATINO WI823FH MUSICLINK</t>
  </si>
  <si>
    <t>BATERIA ACUSTICA 5 PZAS CODA DS120RD MUSICLINK</t>
  </si>
  <si>
    <t>PEDAL FIFTIES TREMOLO JOHNSON FX600 MUSICLINK</t>
  </si>
  <si>
    <t>TICK 9259</t>
  </si>
  <si>
    <t>DOC. C/FIRMA</t>
  </si>
  <si>
    <t>BUSCAR DOC</t>
  </si>
  <si>
    <t>AMPLIFICADOR AKITA 20W AXL AAAK20 MUSICLINK</t>
  </si>
  <si>
    <t>AMPLIFICADOR AXL AKITA DE BULBOS 20W AXL AAAK20T MUSICLINK</t>
  </si>
  <si>
    <t>AMPLIFICADOR AKITA AT30 30W AXL AAAK30 MUSICLINK</t>
  </si>
  <si>
    <t>AMPLIFICADOR SPECIAL 6 ULTRA BULBOS VHT AVSP6HU MUSICLINK</t>
  </si>
  <si>
    <t>AMPLIFICADOR COMBO 12/20W BULBOS VHT AVSPI12/20 MUSICLINK</t>
  </si>
  <si>
    <t>AMPLIFICADOR SPECIAL 6 COMBO AMP 6W BULBOS VHT AVSPI6 MUSICLINK</t>
  </si>
  <si>
    <t>FUNDA PARA CAMPANAS CHINAS GUARDIAN CD200B0 MUSICLINK</t>
  </si>
  <si>
    <t>FUNDA PARA BONGO GUARDIAN CD310B0 MUSICLINK</t>
  </si>
  <si>
    <t>BATERIA ACUSTICA 5 PZAS CODA DS120SRL MUSICLINK</t>
  </si>
  <si>
    <t>EXHIBIDOR CON PLUMILLAS GIRL ROCK 40 PC HPKGRCD1 MUSICLINK</t>
  </si>
  <si>
    <t>EXHIBIDOR CON PLUMILLAS MONSTER CEL 40 PC HPKMCCD1 MUSICLINK</t>
  </si>
  <si>
    <t>EXHIBIDOR CON PLUMILLAS  MICKEY &amp; FINDS HPKMFCD1 MUSICLINK</t>
  </si>
  <si>
    <t>VIKY</t>
  </si>
  <si>
    <t>MUEB. MUÑOZ</t>
  </si>
  <si>
    <t>SANDRA PATRICIA Y PACO PEÑA</t>
  </si>
  <si>
    <t>ROB. PUGA, CELIA, SUSANA LETICIA (GER MUSIC)</t>
  </si>
  <si>
    <t>ECATEPEC</t>
  </si>
  <si>
    <t>CMC</t>
  </si>
  <si>
    <t>AMPLIFICADORES</t>
  </si>
  <si>
    <t>BAJOS</t>
  </si>
  <si>
    <t>GUITARRAS ELECTRICAS</t>
  </si>
  <si>
    <t>ACUSTICOS</t>
  </si>
  <si>
    <t>CUERDAS FROTADAS</t>
  </si>
  <si>
    <t>ALIENTOS</t>
  </si>
  <si>
    <t xml:space="preserve">CABLES </t>
  </si>
  <si>
    <t>BASES Y ATRILES</t>
  </si>
  <si>
    <t>PARCHES</t>
  </si>
  <si>
    <t>PERCUSIONES</t>
  </si>
  <si>
    <t>VARIOS</t>
  </si>
  <si>
    <t>ESTUCHES Y FUNDAS</t>
  </si>
  <si>
    <t>CABLES</t>
  </si>
  <si>
    <t>INVENTARIO GRAL 22/03/18</t>
  </si>
  <si>
    <t>CANTIDADES OK</t>
  </si>
  <si>
    <t>DIFERENCIA</t>
  </si>
  <si>
    <t>COSTCO</t>
  </si>
  <si>
    <t>AA-AK-20 AMPLIFICADOR AKITA 20W 11 9,690.07            2,907.02            9,205.57            2,485.50            8,721.06            2,180.27           2 1,300.02            4,116.73            1,111.52            3,900.06            975.01              3 LG-510 GUITARRA CLASICA CUERDAS NYLON LUCIDA 184 1,653.00            495.90               1,570.35            423.99               1,487.70            371.93              4 JL-750-BK GUITARRA ELECT GTR JOHNSON 119 2,939.00            881.70               2,792.05            753.85               2,645.10            661.28              5 AS-720-SN GUITARRA ELECTRICA STRATOCASTER SOMBREADA AXL AS720SN 163 2,224.00            667.20               2,112.80            570.46               2,001.60            500.40              6 JS-900-SLV GUITARRA ELECTRICA TIPO LES PAUL JOHNSON 37 3,871.00            1,161.30            3,677.45            992.91               3,483.90            870.98              7 JG-50-NA GUITARRA ELECTROACUSTICA CUERPO SOLIDO JOHNSON 24 4,557.18            1,367.15            4,329.32            1,168.92            4,101.46            1,025.36           8 LG-RQ2 GUITARRA REQUINTO LUCIDA 136 5,070.00            1,521.00            4,816.50            1,300.46            4,563.00            1,140.75           9 DS-020 JUEGO DE ROTO TOMS DE 6", 8" Y 10" CODA 47 3,356.18            1,006.85            3,188.37            860.86               3,020.56            755.14              10 SA-110 MANDOLINA BOCA OVAL SAVANNAH 35 2,402.49            720.75               2,282.37            616.24               2,162.24            540.56              11 JR-200-M RESONADOR ACUSTICO JOHNSON 5 5,907.36            1,772.21            5,611.99            1,515.24            5,316.62            1,329.16           12 WI-819-A SAXOFON ALTO C/ESTUCHE PALATINO 16 10,125.61          3,037.68            9,619.33            2,597.22            9,113.05            2,278.26           13 WI-815-TP TROMPETA C/ESTUCHE PALATINO 23 4,467.57            1,340.27            4,244.19            1,145.93            4,020.81            1,005.20           14 SU-200 UKULELE BARITONO SAVANNAH 30 1,169.00            350.70               1,110.55            299.85               1,052.10            263.03              15 JJ-200-VS BAJO ELECTRICO VIOLA JOHNSON 273 6,612.00            1,983.60            6,281.40            1,695.98            5,950.80            1,487.70           16 VN-350 VIOLIN 4/4 OUTFIT C/ESTUCHE PALATINO  78</t>
  </si>
  <si>
    <t xml:space="preserve">WI-806-FS FLAUTA TRANSVERSAL PLATEADA C/ESTUCHE PALATINO 28 4,333.40            </t>
  </si>
  <si>
    <t>JJ200VS</t>
  </si>
  <si>
    <t>PUB</t>
  </si>
  <si>
    <t>NETO</t>
  </si>
  <si>
    <t>PRECIO INT.</t>
  </si>
  <si>
    <t>LG510</t>
  </si>
  <si>
    <t>JL750BK</t>
  </si>
  <si>
    <t>AS720SN</t>
  </si>
  <si>
    <t>JJ200VS 08/JUN/18</t>
  </si>
  <si>
    <t>(AS720SN, GA10, PG016, CG010JOHNSON, 4037, CI10010, 2PUAS10, CAJA CARTON)</t>
  </si>
  <si>
    <t>(JL750BK, GA10, PG016, CG010JOHNSON, 4037, CI10010, 2PUAS10, CAJA CARTON)</t>
  </si>
  <si>
    <t>(JL750SN, GA10, PG016, CG010JOHNSON, 4037, CI10010, 2PUAS10, CAJA CARTON)</t>
  </si>
  <si>
    <t>(JS900WNB, GA10, PG016, CG010JOHNSON, 4037, CI10010, 2PUAS10, CAJA CARTON)</t>
  </si>
  <si>
    <t>(AS800, GA10, PG016, CG010JOHNSON, 4037, CI10010, 2PUAS10, CAJA CARTON)</t>
  </si>
  <si>
    <t>(AS800SRL, GA10, PG016, CG010JOHNSON, 4037, CI10010, 2PUAS10, CAJA CARTON)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</si>
</sst>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#,##0.0000"/>
    <numFmt numFmtId="165" formatCode="#,##0.000"/>
    <numFmt numFmtId="166" formatCode="_-[$$-409]* #,##0.00_ ;_-[$$-409]* \-#,##0.00\ ;_-[$$-409]* &quot;-&quot;??_ ;_-@_ "/>
    <numFmt numFmtId="167" formatCode="_-[$$-80A]* #,##0.00_-;\-[$$-80A]* #,##0.00_-;_-[$$-80A]* &quot;-&quot;??_-;_-@_-"/>
    <numFmt numFmtId="168" formatCode="_-&quot;$&quot;* #,##0_-;\-&quot;$&quot;* #,##0_-;_-&quot;$&quot;* &quot;-&quot;??_-;_-@_-"/>
    <numFmt numFmtId="169" formatCode="_-[$$-80A]* #,##0_-;\-[$$-80A]* #,##0_-;_-[$$-80A]* &quot;-&quot;??_-;_-@_-"/>
    <numFmt numFmtId="170" formatCode="#,##0_ ;\-#,##0\ 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10"/>
      <name val="MS Sans Serif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8"/>
      <color indexed="10"/>
      <name val="Calibri"/>
      <family val="2"/>
    </font>
    <font>
      <b/>
      <sz val="8"/>
      <color indexed="10"/>
      <name val="MS Sans Serif"/>
      <family val="2"/>
    </font>
    <font>
      <sz val="8"/>
      <color indexed="10"/>
      <name val="Calibri"/>
      <family val="2"/>
      <scheme val="minor"/>
    </font>
    <font>
      <sz val="8"/>
      <color indexed="10"/>
      <name val="Calibri"/>
      <family val="2"/>
    </font>
    <font>
      <b/>
      <sz val="6"/>
      <color indexed="10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color rgb="FF0563C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i/>
      <u/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30">
    <xf numFmtId="0" fontId="0" fillId="0" borderId="0"/>
    <xf numFmtId="44" fontId="1" fillId="0" borderId="0" applyFont="0" applyFill="0" applyBorder="0" applyAlignment="0" applyProtection="0"/>
    <xf numFmtId="0" fontId="2" fillId="0" borderId="0" pivotButton="1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4" fillId="0" borderId="0" xfId="0" applyFont="1"/>
    <xf numFmtId="0" fontId="5" fillId="0" borderId="0" xfId="2" applyFont="1" applyAlignment="1">
      <alignment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0" borderId="1" xfId="2" applyFont="1" applyBorder="1" applyAlignment="1">
      <alignment vertical="top"/>
    </xf>
    <xf numFmtId="0" fontId="8" fillId="0" borderId="2" xfId="2" applyFont="1" applyBorder="1" applyAlignment="1">
      <alignment horizontal="center" vertical="top"/>
    </xf>
    <xf numFmtId="0" fontId="8" fillId="0" borderId="3" xfId="2" applyFont="1" applyBorder="1" applyAlignment="1">
      <alignment vertical="top"/>
    </xf>
    <xf numFmtId="0" fontId="8" fillId="0" borderId="3" xfId="2" applyFont="1" applyBorder="1" applyAlignment="1">
      <alignment horizontal="center" vertical="top"/>
    </xf>
    <xf numFmtId="0" fontId="8" fillId="0" borderId="4" xfId="2" applyFont="1" applyBorder="1" applyAlignment="1">
      <alignment vertical="top"/>
    </xf>
    <xf numFmtId="0" fontId="9" fillId="0" borderId="0" xfId="2" applyFont="1" applyAlignment="1">
      <alignment vertical="top"/>
    </xf>
    <xf numFmtId="0" fontId="8" fillId="0" borderId="0" xfId="2" applyFont="1" applyAlignment="1">
      <alignment horizontal="center" vertical="top"/>
    </xf>
    <xf numFmtId="0" fontId="8" fillId="0" borderId="5" xfId="2" applyFont="1" applyBorder="1" applyAlignment="1">
      <alignment horizontal="left" vertical="top"/>
    </xf>
    <xf numFmtId="15" fontId="8" fillId="0" borderId="6" xfId="2" applyNumberFormat="1" applyFont="1" applyBorder="1" applyAlignment="1">
      <alignment horizontal="center" vertical="top"/>
    </xf>
    <xf numFmtId="15" fontId="8" fillId="0" borderId="7" xfId="2" applyNumberFormat="1" applyFont="1" applyBorder="1" applyAlignment="1">
      <alignment horizontal="center" vertical="top"/>
    </xf>
    <xf numFmtId="0" fontId="8" fillId="0" borderId="7" xfId="2" applyFont="1" applyBorder="1" applyAlignment="1">
      <alignment horizontal="center" vertical="top"/>
    </xf>
    <xf numFmtId="0" fontId="8" fillId="0" borderId="8" xfId="2" applyFont="1" applyBorder="1" applyAlignment="1">
      <alignment horizontal="center" vertical="top"/>
    </xf>
    <xf numFmtId="0" fontId="8" fillId="0" borderId="0" xfId="2" applyFont="1" applyFill="1" applyAlignment="1">
      <alignment vertical="top"/>
    </xf>
    <xf numFmtId="0" fontId="10" fillId="0" borderId="0" xfId="2" applyFont="1" applyAlignment="1">
      <alignment vertical="top"/>
    </xf>
    <xf numFmtId="4" fontId="11" fillId="0" borderId="9" xfId="2" applyNumberFormat="1" applyFont="1" applyBorder="1" applyAlignment="1">
      <alignment vertical="top"/>
    </xf>
    <xf numFmtId="3" fontId="11" fillId="2" borderId="9" xfId="2" applyNumberFormat="1" applyFont="1" applyFill="1" applyBorder="1" applyAlignment="1">
      <alignment vertical="top"/>
    </xf>
    <xf numFmtId="164" fontId="12" fillId="0" borderId="9" xfId="2" applyNumberFormat="1" applyFont="1" applyFill="1" applyBorder="1" applyAlignment="1">
      <alignment vertical="top"/>
    </xf>
    <xf numFmtId="3" fontId="12" fillId="0" borderId="9" xfId="2" applyNumberFormat="1" applyFont="1" applyFill="1" applyBorder="1" applyAlignment="1">
      <alignment vertical="top"/>
    </xf>
    <xf numFmtId="3" fontId="12" fillId="0" borderId="9" xfId="2" applyNumberFormat="1" applyFont="1" applyBorder="1" applyAlignment="1">
      <alignment vertical="top"/>
    </xf>
    <xf numFmtId="3" fontId="8" fillId="0" borderId="9" xfId="2" applyNumberFormat="1" applyFont="1" applyBorder="1" applyAlignment="1">
      <alignment vertical="top"/>
    </xf>
    <xf numFmtId="0" fontId="2" fillId="0" borderId="0" xfId="2" applyFont="1" applyFill="1" applyAlignment="1">
      <alignment vertical="top"/>
    </xf>
    <xf numFmtId="4" fontId="13" fillId="0" borderId="0" xfId="2" applyNumberFormat="1" applyFont="1" applyAlignment="1">
      <alignment vertical="top"/>
    </xf>
    <xf numFmtId="4" fontId="2" fillId="0" borderId="0" xfId="2" applyNumberFormat="1" applyFont="1" applyAlignment="1">
      <alignment vertical="top"/>
    </xf>
    <xf numFmtId="3" fontId="2" fillId="0" borderId="9" xfId="2" applyNumberFormat="1" applyFont="1" applyBorder="1" applyAlignment="1">
      <alignment vertical="top"/>
    </xf>
    <xf numFmtId="3" fontId="14" fillId="0" borderId="9" xfId="2" applyNumberFormat="1" applyFont="1" applyBorder="1" applyAlignment="1">
      <alignment vertical="top"/>
    </xf>
    <xf numFmtId="3" fontId="15" fillId="2" borderId="9" xfId="2" applyNumberFormat="1" applyFont="1" applyFill="1" applyBorder="1" applyAlignment="1">
      <alignment vertical="top"/>
    </xf>
    <xf numFmtId="0" fontId="10" fillId="0" borderId="0" xfId="2" applyFont="1" applyFill="1" applyAlignment="1">
      <alignment vertical="top"/>
    </xf>
    <xf numFmtId="4" fontId="11" fillId="0" borderId="9" xfId="2" applyNumberFormat="1" applyFont="1" applyFill="1" applyBorder="1" applyAlignment="1">
      <alignment vertical="top"/>
    </xf>
    <xf numFmtId="3" fontId="15" fillId="2" borderId="10" xfId="2" applyNumberFormat="1" applyFont="1" applyFill="1" applyBorder="1" applyAlignment="1">
      <alignment vertical="top"/>
    </xf>
    <xf numFmtId="4" fontId="2" fillId="0" borderId="0" xfId="2" applyNumberFormat="1" applyFont="1" applyFill="1" applyAlignment="1">
      <alignment vertical="top"/>
    </xf>
    <xf numFmtId="3" fontId="13" fillId="0" borderId="9" xfId="2" applyNumberFormat="1" applyFont="1" applyFill="1" applyBorder="1" applyAlignment="1">
      <alignment vertical="top"/>
    </xf>
    <xf numFmtId="4" fontId="11" fillId="0" borderId="0" xfId="2" applyNumberFormat="1" applyFont="1" applyAlignment="1">
      <alignment vertical="top"/>
    </xf>
    <xf numFmtId="3" fontId="13" fillId="0" borderId="0" xfId="2" applyNumberFormat="1" applyFont="1" applyFill="1" applyAlignment="1">
      <alignment vertical="top"/>
    </xf>
    <xf numFmtId="3" fontId="2" fillId="0" borderId="0" xfId="2" applyNumberFormat="1" applyFont="1" applyFill="1" applyAlignment="1">
      <alignment vertical="top"/>
    </xf>
    <xf numFmtId="165" fontId="13" fillId="0" borderId="0" xfId="2" applyNumberFormat="1" applyFont="1" applyFill="1" applyAlignment="1">
      <alignment vertical="top"/>
    </xf>
    <xf numFmtId="0" fontId="13" fillId="0" borderId="0" xfId="2" applyFont="1" applyAlignment="1">
      <alignment vertical="top"/>
    </xf>
    <xf numFmtId="3" fontId="16" fillId="0" borderId="0" xfId="2" applyNumberFormat="1" applyFont="1" applyFill="1" applyAlignment="1">
      <alignment vertical="top"/>
    </xf>
    <xf numFmtId="4" fontId="8" fillId="0" borderId="0" xfId="2" applyNumberFormat="1" applyFont="1" applyFill="1" applyAlignment="1">
      <alignment vertical="top"/>
    </xf>
    <xf numFmtId="4" fontId="8" fillId="0" borderId="11" xfId="2" applyNumberFormat="1" applyFont="1" applyFill="1" applyBorder="1" applyAlignment="1">
      <alignment vertical="top"/>
    </xf>
    <xf numFmtId="164" fontId="8" fillId="0" borderId="0" xfId="2" applyNumberFormat="1" applyFont="1" applyFill="1" applyAlignment="1">
      <alignment vertical="top"/>
    </xf>
    <xf numFmtId="3" fontId="8" fillId="0" borderId="0" xfId="2" applyNumberFormat="1" applyFont="1" applyFill="1" applyAlignment="1">
      <alignment vertical="top"/>
    </xf>
    <xf numFmtId="165" fontId="2" fillId="0" borderId="0" xfId="2" applyNumberFormat="1" applyFont="1" applyFill="1" applyAlignment="1">
      <alignment vertical="top"/>
    </xf>
    <xf numFmtId="0" fontId="17" fillId="0" borderId="0" xfId="2" applyFont="1" applyAlignment="1">
      <alignment vertical="top"/>
    </xf>
    <xf numFmtId="0" fontId="18" fillId="0" borderId="0" xfId="2" applyFont="1" applyAlignment="1">
      <alignment vertical="top"/>
    </xf>
    <xf numFmtId="4" fontId="18" fillId="0" borderId="0" xfId="2" applyNumberFormat="1" applyFont="1" applyAlignment="1">
      <alignment vertical="top"/>
    </xf>
    <xf numFmtId="4" fontId="9" fillId="0" borderId="0" xfId="2" applyNumberFormat="1" applyFont="1" applyAlignment="1">
      <alignment vertical="top"/>
    </xf>
    <xf numFmtId="165" fontId="2" fillId="0" borderId="0" xfId="2" applyNumberFormat="1" applyFont="1" applyAlignment="1">
      <alignment vertical="top"/>
    </xf>
    <xf numFmtId="3" fontId="2" fillId="0" borderId="0" xfId="2" applyNumberFormat="1" applyFont="1" applyAlignment="1">
      <alignment vertical="top"/>
    </xf>
    <xf numFmtId="0" fontId="10" fillId="3" borderId="0" xfId="2" applyFont="1" applyFill="1" applyAlignment="1">
      <alignment vertical="top"/>
    </xf>
    <xf numFmtId="4" fontId="11" fillId="3" borderId="0" xfId="2" applyNumberFormat="1" applyFont="1" applyFill="1" applyAlignment="1">
      <alignment vertical="top"/>
    </xf>
    <xf numFmtId="4" fontId="11" fillId="0" borderId="0" xfId="2" applyNumberFormat="1" applyFont="1" applyFill="1" applyAlignment="1">
      <alignment vertical="top"/>
    </xf>
    <xf numFmtId="164" fontId="2" fillId="0" borderId="0" xfId="2" applyNumberFormat="1" applyFont="1" applyAlignment="1">
      <alignment vertical="top"/>
    </xf>
    <xf numFmtId="2" fontId="11" fillId="0" borderId="0" xfId="2" applyNumberFormat="1" applyFont="1" applyAlignment="1">
      <alignment vertical="top"/>
    </xf>
    <xf numFmtId="166" fontId="2" fillId="0" borderId="0" xfId="2" applyNumberFormat="1" applyFont="1" applyFill="1" applyAlignment="1">
      <alignment vertical="top"/>
    </xf>
    <xf numFmtId="44" fontId="2" fillId="0" borderId="0" xfId="1" applyFont="1" applyFill="1" applyAlignment="1">
      <alignment vertical="top"/>
    </xf>
    <xf numFmtId="44" fontId="2" fillId="0" borderId="0" xfId="1" applyFont="1" applyAlignment="1">
      <alignment vertical="top"/>
    </xf>
    <xf numFmtId="168" fontId="4" fillId="0" borderId="0" xfId="1" applyNumberFormat="1" applyFont="1"/>
    <xf numFmtId="0" fontId="10" fillId="4" borderId="0" xfId="2" applyFont="1" applyFill="1" applyAlignment="1">
      <alignment vertical="top"/>
    </xf>
    <xf numFmtId="4" fontId="11" fillId="4" borderId="9" xfId="2" applyNumberFormat="1" applyFont="1" applyFill="1" applyBorder="1" applyAlignment="1">
      <alignment vertical="top"/>
    </xf>
    <xf numFmtId="3" fontId="15" fillId="4" borderId="9" xfId="2" applyNumberFormat="1" applyFont="1" applyFill="1" applyBorder="1" applyAlignment="1">
      <alignment vertical="top"/>
    </xf>
    <xf numFmtId="3" fontId="12" fillId="4" borderId="9" xfId="2" applyNumberFormat="1" applyFont="1" applyFill="1" applyBorder="1" applyAlignment="1">
      <alignment vertical="top"/>
    </xf>
    <xf numFmtId="0" fontId="2" fillId="4" borderId="0" xfId="2" applyFont="1" applyFill="1" applyAlignment="1">
      <alignment vertical="top"/>
    </xf>
    <xf numFmtId="4" fontId="13" fillId="4" borderId="0" xfId="2" applyNumberFormat="1" applyFont="1" applyFill="1" applyAlignment="1">
      <alignment vertical="top"/>
    </xf>
    <xf numFmtId="44" fontId="2" fillId="4" borderId="0" xfId="1" applyFont="1" applyFill="1" applyAlignment="1">
      <alignment vertical="top"/>
    </xf>
    <xf numFmtId="168" fontId="4" fillId="4" borderId="0" xfId="1" applyNumberFormat="1" applyFont="1" applyFill="1"/>
    <xf numFmtId="0" fontId="4" fillId="4" borderId="0" xfId="0" applyFont="1" applyFill="1"/>
    <xf numFmtId="3" fontId="15" fillId="4" borderId="10" xfId="2" applyNumberFormat="1" applyFont="1" applyFill="1" applyBorder="1" applyAlignment="1">
      <alignment vertical="top"/>
    </xf>
    <xf numFmtId="3" fontId="11" fillId="4" borderId="9" xfId="2" applyNumberFormat="1" applyFont="1" applyFill="1" applyBorder="1" applyAlignment="1">
      <alignment vertical="top"/>
    </xf>
    <xf numFmtId="164" fontId="12" fillId="4" borderId="9" xfId="2" applyNumberFormat="1" applyFont="1" applyFill="1" applyBorder="1" applyAlignment="1">
      <alignment vertical="top"/>
    </xf>
    <xf numFmtId="14" fontId="8" fillId="0" borderId="7" xfId="2" applyNumberFormat="1" applyFont="1" applyBorder="1" applyAlignment="1">
      <alignment horizontal="center" vertical="top"/>
    </xf>
    <xf numFmtId="0" fontId="8" fillId="0" borderId="13" xfId="2" applyFont="1" applyBorder="1" applyAlignment="1">
      <alignment horizontal="center" vertical="top"/>
    </xf>
    <xf numFmtId="14" fontId="8" fillId="0" borderId="14" xfId="2" applyNumberFormat="1" applyFont="1" applyBorder="1" applyAlignment="1">
      <alignment horizontal="center" vertical="top"/>
    </xf>
    <xf numFmtId="0" fontId="2" fillId="5" borderId="0" xfId="2" applyFont="1" applyFill="1" applyAlignment="1">
      <alignment vertical="top"/>
    </xf>
    <xf numFmtId="166" fontId="2" fillId="5" borderId="0" xfId="2" applyNumberFormat="1" applyFont="1" applyFill="1" applyAlignment="1">
      <alignment vertical="top"/>
    </xf>
    <xf numFmtId="167" fontId="0" fillId="5" borderId="12" xfId="0" applyNumberForma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9" fontId="4" fillId="0" borderId="0" xfId="0" applyNumberFormat="1" applyFont="1"/>
    <xf numFmtId="0" fontId="4" fillId="5" borderId="0" xfId="0" applyFont="1" applyFill="1"/>
    <xf numFmtId="10" fontId="4" fillId="0" borderId="0" xfId="0" applyNumberFormat="1" applyFont="1"/>
    <xf numFmtId="0" fontId="10" fillId="5" borderId="0" xfId="2" applyFont="1" applyFill="1" applyAlignment="1">
      <alignment vertical="top"/>
    </xf>
    <xf numFmtId="169" fontId="2" fillId="6" borderId="0" xfId="2" applyNumberFormat="1" applyFont="1" applyFill="1" applyAlignment="1">
      <alignment vertical="top"/>
    </xf>
    <xf numFmtId="169" fontId="0" fillId="6" borderId="0" xfId="0" applyNumberFormat="1" applyFill="1" applyBorder="1" applyAlignment="1">
      <alignment horizontal="center"/>
    </xf>
    <xf numFmtId="169" fontId="8" fillId="6" borderId="0" xfId="2" applyNumberFormat="1" applyFont="1" applyFill="1" applyAlignment="1">
      <alignment vertical="top"/>
    </xf>
    <xf numFmtId="169" fontId="2" fillId="6" borderId="0" xfId="1" applyNumberFormat="1" applyFont="1" applyFill="1" applyAlignment="1">
      <alignment vertical="top"/>
    </xf>
    <xf numFmtId="169" fontId="4" fillId="6" borderId="0" xfId="0" applyNumberFormat="1" applyFont="1" applyFill="1"/>
    <xf numFmtId="0" fontId="2" fillId="2" borderId="0" xfId="2" applyFont="1" applyFill="1" applyAlignment="1">
      <alignment vertical="top"/>
    </xf>
    <xf numFmtId="0" fontId="8" fillId="2" borderId="13" xfId="2" applyFont="1" applyFill="1" applyBorder="1" applyAlignment="1">
      <alignment horizontal="center" vertical="top"/>
    </xf>
    <xf numFmtId="14" fontId="8" fillId="2" borderId="14" xfId="2" applyNumberFormat="1" applyFont="1" applyFill="1" applyBorder="1" applyAlignment="1">
      <alignment horizontal="center" vertical="top"/>
    </xf>
    <xf numFmtId="3" fontId="12" fillId="2" borderId="9" xfId="2" applyNumberFormat="1" applyFont="1" applyFill="1" applyBorder="1" applyAlignment="1">
      <alignment vertical="top"/>
    </xf>
    <xf numFmtId="3" fontId="13" fillId="2" borderId="0" xfId="2" applyNumberFormat="1" applyFont="1" applyFill="1" applyAlignment="1">
      <alignment vertical="top"/>
    </xf>
    <xf numFmtId="3" fontId="16" fillId="2" borderId="0" xfId="2" applyNumberFormat="1" applyFont="1" applyFill="1" applyAlignment="1">
      <alignment vertical="top"/>
    </xf>
    <xf numFmtId="3" fontId="8" fillId="2" borderId="0" xfId="2" applyNumberFormat="1" applyFont="1" applyFill="1" applyAlignment="1">
      <alignment vertical="top"/>
    </xf>
    <xf numFmtId="3" fontId="2" fillId="2" borderId="0" xfId="2" applyNumberFormat="1" applyFont="1" applyFill="1" applyAlignment="1">
      <alignment vertical="top"/>
    </xf>
    <xf numFmtId="0" fontId="4" fillId="2" borderId="0" xfId="0" applyFont="1" applyFill="1"/>
    <xf numFmtId="0" fontId="8" fillId="0" borderId="13" xfId="2" applyFont="1" applyFill="1" applyBorder="1" applyAlignment="1">
      <alignment horizontal="center" vertical="top"/>
    </xf>
    <xf numFmtId="14" fontId="8" fillId="0" borderId="14" xfId="2" applyNumberFormat="1" applyFont="1" applyFill="1" applyBorder="1" applyAlignment="1">
      <alignment horizontal="center" vertical="top"/>
    </xf>
    <xf numFmtId="0" fontId="4" fillId="0" borderId="0" xfId="0" applyFont="1" applyFill="1"/>
    <xf numFmtId="168" fontId="4" fillId="0" borderId="0" xfId="0" applyNumberFormat="1" applyFont="1"/>
    <xf numFmtId="3" fontId="12" fillId="7" borderId="9" xfId="2" applyNumberFormat="1" applyFont="1" applyFill="1" applyBorder="1" applyAlignment="1">
      <alignment vertical="top"/>
    </xf>
    <xf numFmtId="0" fontId="2" fillId="7" borderId="0" xfId="2" applyFont="1" applyFill="1" applyAlignment="1">
      <alignment vertical="top"/>
    </xf>
    <xf numFmtId="4" fontId="11" fillId="0" borderId="10" xfId="2" applyNumberFormat="1" applyFont="1" applyBorder="1" applyAlignment="1">
      <alignment vertical="top"/>
    </xf>
    <xf numFmtId="4" fontId="11" fillId="4" borderId="10" xfId="2" applyNumberFormat="1" applyFont="1" applyFill="1" applyBorder="1" applyAlignment="1">
      <alignment vertical="top"/>
    </xf>
    <xf numFmtId="0" fontId="22" fillId="0" borderId="0" xfId="0" applyFont="1"/>
    <xf numFmtId="1" fontId="22" fillId="0" borderId="0" xfId="0" applyNumberFormat="1" applyFont="1" applyAlignment="1">
      <alignment horizontal="center"/>
    </xf>
    <xf numFmtId="44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19" fillId="0" borderId="0" xfId="277" applyAlignment="1">
      <alignment horizontal="center" vertical="center"/>
    </xf>
    <xf numFmtId="44" fontId="23" fillId="8" borderId="0" xfId="0" applyNumberFormat="1" applyFont="1" applyFill="1" applyAlignment="1">
      <alignment horizontal="center" vertical="center"/>
    </xf>
    <xf numFmtId="44" fontId="23" fillId="8" borderId="0" xfId="0" applyNumberFormat="1" applyFont="1" applyFill="1" applyAlignment="1">
      <alignment horizontal="center" vertical="center" wrapText="1"/>
    </xf>
    <xf numFmtId="0" fontId="23" fillId="8" borderId="0" xfId="0" applyFont="1" applyFill="1" applyAlignment="1">
      <alignment horizontal="center" vertical="center"/>
    </xf>
    <xf numFmtId="44" fontId="25" fillId="9" borderId="0" xfId="0" applyNumberFormat="1" applyFont="1" applyFill="1" applyAlignment="1">
      <alignment horizontal="center" vertical="center"/>
    </xf>
    <xf numFmtId="44" fontId="23" fillId="10" borderId="0" xfId="0" applyNumberFormat="1" applyFont="1" applyFill="1" applyAlignment="1">
      <alignment horizontal="center" vertical="center"/>
    </xf>
    <xf numFmtId="1" fontId="23" fillId="8" borderId="0" xfId="0" applyNumberFormat="1" applyFont="1" applyFill="1" applyAlignment="1">
      <alignment horizontal="center" vertical="center"/>
    </xf>
    <xf numFmtId="0" fontId="22" fillId="0" borderId="0" xfId="0" applyFont="1" applyAlignment="1">
      <alignment vertical="top"/>
    </xf>
    <xf numFmtId="44" fontId="26" fillId="0" borderId="0" xfId="0" applyNumberFormat="1" applyFont="1" applyAlignment="1">
      <alignment horizontal="center" vertical="center"/>
    </xf>
    <xf numFmtId="168" fontId="21" fillId="0" borderId="0" xfId="0" applyNumberFormat="1" applyFont="1"/>
    <xf numFmtId="168" fontId="26" fillId="0" borderId="0" xfId="0" applyNumberFormat="1" applyFont="1" applyAlignment="1">
      <alignment horizontal="center" vertical="center"/>
    </xf>
    <xf numFmtId="1" fontId="23" fillId="8" borderId="0" xfId="0" applyNumberFormat="1" applyFont="1" applyFill="1" applyAlignment="1">
      <alignment horizontal="right" indent="1"/>
    </xf>
    <xf numFmtId="44" fontId="23" fillId="8" borderId="16" xfId="0" applyNumberFormat="1" applyFont="1" applyFill="1" applyBorder="1"/>
    <xf numFmtId="0" fontId="27" fillId="0" borderId="0" xfId="2" applyFont="1" applyFill="1" applyAlignment="1">
      <alignment vertical="top"/>
    </xf>
    <xf numFmtId="4" fontId="11" fillId="11" borderId="9" xfId="2" applyNumberFormat="1" applyFont="1" applyFill="1" applyBorder="1" applyAlignment="1">
      <alignment vertical="top"/>
    </xf>
    <xf numFmtId="0" fontId="2" fillId="11" borderId="0" xfId="2" applyFont="1" applyFill="1" applyAlignment="1">
      <alignment vertical="top"/>
    </xf>
    <xf numFmtId="4" fontId="11" fillId="11" borderId="10" xfId="2" applyNumberFormat="1" applyFont="1" applyFill="1" applyBorder="1" applyAlignment="1">
      <alignment vertical="top"/>
    </xf>
    <xf numFmtId="0" fontId="28" fillId="0" borderId="0" xfId="0" applyFont="1"/>
    <xf numFmtId="44" fontId="2" fillId="12" borderId="0" xfId="1" applyFont="1" applyFill="1" applyAlignment="1">
      <alignment vertical="top"/>
    </xf>
    <xf numFmtId="168" fontId="2" fillId="12" borderId="0" xfId="1" applyNumberFormat="1" applyFont="1" applyFill="1" applyAlignment="1">
      <alignment vertical="top"/>
    </xf>
    <xf numFmtId="168" fontId="2" fillId="11" borderId="0" xfId="1" applyNumberFormat="1" applyFont="1" applyFill="1" applyAlignment="1">
      <alignment vertical="top"/>
    </xf>
    <xf numFmtId="3" fontId="12" fillId="11" borderId="9" xfId="2" applyNumberFormat="1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23" fillId="0" borderId="0" xfId="0" applyFont="1" applyFill="1" applyAlignment="1">
      <alignment horizontal="center" vertical="center"/>
    </xf>
    <xf numFmtId="44" fontId="25" fillId="0" borderId="0" xfId="0" applyNumberFormat="1" applyFont="1" applyFill="1" applyAlignment="1">
      <alignment horizontal="center" vertical="center"/>
    </xf>
    <xf numFmtId="44" fontId="23" fillId="0" borderId="0" xfId="0" applyNumberFormat="1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0" fontId="0" fillId="0" borderId="0" xfId="0" applyFill="1"/>
    <xf numFmtId="170" fontId="22" fillId="0" borderId="0" xfId="0" applyNumberFormat="1" applyFont="1" applyFill="1"/>
    <xf numFmtId="44" fontId="22" fillId="0" borderId="0" xfId="0" applyNumberFormat="1" applyFont="1" applyFill="1"/>
    <xf numFmtId="44" fontId="26" fillId="0" borderId="0" xfId="0" applyNumberFormat="1" applyFont="1" applyFill="1" applyAlignment="1">
      <alignment horizontal="center" vertical="center"/>
    </xf>
    <xf numFmtId="168" fontId="21" fillId="0" borderId="0" xfId="0" applyNumberFormat="1" applyFont="1" applyFill="1"/>
    <xf numFmtId="1" fontId="22" fillId="0" borderId="0" xfId="0" applyNumberFormat="1" applyFont="1" applyFill="1" applyAlignment="1">
      <alignment horizontal="center"/>
    </xf>
    <xf numFmtId="0" fontId="22" fillId="0" borderId="0" xfId="0" applyFont="1" applyFill="1"/>
    <xf numFmtId="0" fontId="29" fillId="0" borderId="0" xfId="0" applyFont="1" applyFill="1" applyBorder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3" fontId="8" fillId="0" borderId="0" xfId="2" applyNumberFormat="1" applyFont="1" applyBorder="1" applyAlignment="1">
      <alignment vertical="top"/>
    </xf>
    <xf numFmtId="4" fontId="8" fillId="0" borderId="0" xfId="2" applyNumberFormat="1" applyFont="1" applyFill="1" applyBorder="1" applyAlignment="1">
      <alignment vertical="top"/>
    </xf>
    <xf numFmtId="0" fontId="10" fillId="13" borderId="0" xfId="2" applyFont="1" applyFill="1" applyAlignment="1">
      <alignment vertical="top"/>
    </xf>
    <xf numFmtId="0" fontId="4" fillId="13" borderId="0" xfId="0" applyFont="1" applyFill="1"/>
    <xf numFmtId="4" fontId="11" fillId="13" borderId="9" xfId="2" applyNumberFormat="1" applyFont="1" applyFill="1" applyBorder="1" applyAlignment="1">
      <alignment vertical="top"/>
    </xf>
    <xf numFmtId="4" fontId="11" fillId="13" borderId="10" xfId="2" applyNumberFormat="1" applyFont="1" applyFill="1" applyBorder="1" applyAlignment="1">
      <alignment vertical="top"/>
    </xf>
    <xf numFmtId="3" fontId="15" fillId="13" borderId="10" xfId="2" applyNumberFormat="1" applyFont="1" applyFill="1" applyBorder="1" applyAlignment="1">
      <alignment vertical="top"/>
    </xf>
    <xf numFmtId="3" fontId="12" fillId="13" borderId="9" xfId="2" applyNumberFormat="1" applyFont="1" applyFill="1" applyBorder="1" applyAlignment="1">
      <alignment vertical="top"/>
    </xf>
    <xf numFmtId="3" fontId="8" fillId="13" borderId="9" xfId="2" applyNumberFormat="1" applyFont="1" applyFill="1" applyBorder="1" applyAlignment="1">
      <alignment vertical="top"/>
    </xf>
    <xf numFmtId="3" fontId="8" fillId="13" borderId="0" xfId="2" applyNumberFormat="1" applyFont="1" applyFill="1" applyBorder="1" applyAlignment="1">
      <alignment vertical="top"/>
    </xf>
    <xf numFmtId="0" fontId="2" fillId="13" borderId="0" xfId="2" applyFont="1" applyFill="1" applyAlignment="1">
      <alignment vertical="top"/>
    </xf>
    <xf numFmtId="4" fontId="13" fillId="13" borderId="0" xfId="2" applyNumberFormat="1" applyFont="1" applyFill="1" applyAlignment="1">
      <alignment vertical="top"/>
    </xf>
    <xf numFmtId="44" fontId="2" fillId="13" borderId="0" xfId="1" applyFont="1" applyFill="1" applyAlignment="1">
      <alignment vertical="top"/>
    </xf>
    <xf numFmtId="169" fontId="2" fillId="13" borderId="0" xfId="1" applyNumberFormat="1" applyFont="1" applyFill="1" applyAlignment="1">
      <alignment vertical="top"/>
    </xf>
    <xf numFmtId="168" fontId="2" fillId="13" borderId="0" xfId="1" applyNumberFormat="1" applyFont="1" applyFill="1" applyAlignment="1">
      <alignment vertical="top"/>
    </xf>
    <xf numFmtId="168" fontId="4" fillId="13" borderId="0" xfId="1" applyNumberFormat="1" applyFont="1" applyFill="1"/>
    <xf numFmtId="0" fontId="27" fillId="13" borderId="0" xfId="2" applyFont="1" applyFill="1" applyAlignment="1">
      <alignment vertical="top"/>
    </xf>
    <xf numFmtId="3" fontId="15" fillId="13" borderId="9" xfId="2" applyNumberFormat="1" applyFont="1" applyFill="1" applyBorder="1" applyAlignment="1">
      <alignment vertical="top"/>
    </xf>
    <xf numFmtId="164" fontId="12" fillId="13" borderId="9" xfId="2" applyNumberFormat="1" applyFont="1" applyFill="1" applyBorder="1" applyAlignment="1">
      <alignment vertical="top"/>
    </xf>
    <xf numFmtId="3" fontId="11" fillId="13" borderId="9" xfId="2" applyNumberFormat="1" applyFont="1" applyFill="1" applyBorder="1" applyAlignment="1">
      <alignment vertical="top"/>
    </xf>
    <xf numFmtId="167" fontId="0" fillId="4" borderId="15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0" fontId="29" fillId="2" borderId="17" xfId="0" applyFont="1" applyFill="1" applyBorder="1" applyAlignment="1">
      <alignment horizontal="center" vertical="top"/>
    </xf>
    <xf numFmtId="0" fontId="29" fillId="2" borderId="18" xfId="0" applyFont="1" applyFill="1" applyBorder="1" applyAlignment="1">
      <alignment horizontal="center" vertical="top"/>
    </xf>
    <xf numFmtId="0" fontId="23" fillId="8" borderId="0" xfId="0" applyFont="1" applyFill="1" applyAlignment="1">
      <alignment horizontal="center"/>
    </xf>
    <xf numFmtId="44" fontId="23" fillId="8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</cellXfs>
  <cellStyles count="2030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456" builtinId="9" hidden="1"/>
    <cellStyle name="Hipervínculo visitado" xfId="457" builtinId="9" hidden="1"/>
    <cellStyle name="Hipervínculo visitado" xfId="458" builtinId="9" hidden="1"/>
    <cellStyle name="Hipervínculo visitado" xfId="459" builtinId="9" hidden="1"/>
    <cellStyle name="Hipervínculo visitado" xfId="460" builtinId="9" hidden="1"/>
    <cellStyle name="Hipervínculo visitado" xfId="461" builtinId="9" hidden="1"/>
    <cellStyle name="Hipervínculo visitado" xfId="462" builtinId="9" hidden="1"/>
    <cellStyle name="Hipervínculo visitado" xfId="463" builtinId="9" hidden="1"/>
    <cellStyle name="Hipervínculo visitado" xfId="464" builtinId="9" hidden="1"/>
    <cellStyle name="Hipervínculo visitado" xfId="465" builtinId="9" hidden="1"/>
    <cellStyle name="Hipervínculo visitado" xfId="466" builtinId="9" hidden="1"/>
    <cellStyle name="Hipervínculo visitado" xfId="467" builtinId="9" hidden="1"/>
    <cellStyle name="Hipervínculo visitado" xfId="468" builtinId="9" hidden="1"/>
    <cellStyle name="Hipervínculo visitado" xfId="469" builtinId="9" hidden="1"/>
    <cellStyle name="Hipervínculo visitado" xfId="470" builtinId="9" hidden="1"/>
    <cellStyle name="Hipervínculo visitado" xfId="471" builtinId="9" hidden="1"/>
    <cellStyle name="Hipervínculo visitado" xfId="472" builtinId="9" hidden="1"/>
    <cellStyle name="Hipervínculo visitado" xfId="473" builtinId="9" hidden="1"/>
    <cellStyle name="Hipervínculo visitado" xfId="474" builtinId="9" hidden="1"/>
    <cellStyle name="Hipervínculo visitado" xfId="475" builtinId="9" hidden="1"/>
    <cellStyle name="Hipervínculo visitado" xfId="476" builtinId="9" hidden="1"/>
    <cellStyle name="Hipervínculo visitado" xfId="477" builtinId="9" hidden="1"/>
    <cellStyle name="Hipervínculo visitado" xfId="478" builtinId="9" hidden="1"/>
    <cellStyle name="Hipervínculo visitado" xfId="479" builtinId="9" hidden="1"/>
    <cellStyle name="Hipervínculo visitado" xfId="480" builtinId="9" hidden="1"/>
    <cellStyle name="Hipervínculo visitado" xfId="481" builtinId="9" hidden="1"/>
    <cellStyle name="Hipervínculo visitado" xfId="482" builtinId="9" hidden="1"/>
    <cellStyle name="Hipervínculo visitado" xfId="483" builtinId="9" hidden="1"/>
    <cellStyle name="Hipervínculo visitado" xfId="484" builtinId="9" hidden="1"/>
    <cellStyle name="Hipervínculo visitado" xfId="485" builtinId="9" hidden="1"/>
    <cellStyle name="Hipervínculo visitado" xfId="486" builtinId="9" hidden="1"/>
    <cellStyle name="Hipervínculo visitado" xfId="487" builtinId="9" hidden="1"/>
    <cellStyle name="Hipervínculo visitado" xfId="488" builtinId="9" hidden="1"/>
    <cellStyle name="Hipervínculo visitado" xfId="489" builtinId="9" hidden="1"/>
    <cellStyle name="Hipervínculo visitado" xfId="490" builtinId="9" hidden="1"/>
    <cellStyle name="Hipervínculo visitado" xfId="491" builtinId="9" hidden="1"/>
    <cellStyle name="Hipervínculo visitado" xfId="492" builtinId="9" hidden="1"/>
    <cellStyle name="Hipervínculo visitado" xfId="493" builtinId="9" hidden="1"/>
    <cellStyle name="Hipervínculo visitado" xfId="494" builtinId="9" hidden="1"/>
    <cellStyle name="Hipervínculo visitado" xfId="495" builtinId="9" hidden="1"/>
    <cellStyle name="Hipervínculo visitado" xfId="496" builtinId="9" hidden="1"/>
    <cellStyle name="Hipervínculo visitado" xfId="497" builtinId="9" hidden="1"/>
    <cellStyle name="Hipervínculo visitado" xfId="498" builtinId="9" hidden="1"/>
    <cellStyle name="Hipervínculo visitado" xfId="499" builtinId="9" hidden="1"/>
    <cellStyle name="Hipervínculo visitado" xfId="500" builtinId="9" hidden="1"/>
    <cellStyle name="Hipervínculo visitado" xfId="501" builtinId="9" hidden="1"/>
    <cellStyle name="Hipervínculo visitado" xfId="502" builtinId="9" hidden="1"/>
    <cellStyle name="Hipervínculo visitado" xfId="503" builtinId="9" hidden="1"/>
    <cellStyle name="Hipervínculo visitado" xfId="504" builtinId="9" hidden="1"/>
    <cellStyle name="Hipervínculo visitado" xfId="505" builtinId="9" hidden="1"/>
    <cellStyle name="Hipervínculo visitado" xfId="506" builtinId="9" hidden="1"/>
    <cellStyle name="Hipervínculo visitado" xfId="507" builtinId="9" hidden="1"/>
    <cellStyle name="Hipervínculo visitado" xfId="508" builtinId="9" hidden="1"/>
    <cellStyle name="Hipervínculo visitado" xfId="509" builtinId="9" hidden="1"/>
    <cellStyle name="Hipervínculo visitado" xfId="510" builtinId="9" hidden="1"/>
    <cellStyle name="Hipervínculo visitado" xfId="511" builtinId="9" hidden="1"/>
    <cellStyle name="Hipervínculo visitado" xfId="512" builtinId="9" hidden="1"/>
    <cellStyle name="Hipervínculo visitado" xfId="513" builtinId="9" hidden="1"/>
    <cellStyle name="Hipervínculo visitado" xfId="514" builtinId="9" hidden="1"/>
    <cellStyle name="Hipervínculo visitado" xfId="515" builtinId="9" hidden="1"/>
    <cellStyle name="Hipervínculo visitado" xfId="516" builtinId="9" hidden="1"/>
    <cellStyle name="Hipervínculo visitado" xfId="517" builtinId="9" hidden="1"/>
    <cellStyle name="Hipervínculo visitado" xfId="518" builtinId="9" hidden="1"/>
    <cellStyle name="Hipervínculo visitado" xfId="519" builtinId="9" hidden="1"/>
    <cellStyle name="Hipervínculo visitado" xfId="520" builtinId="9" hidden="1"/>
    <cellStyle name="Hipervínculo visitado" xfId="521" builtinId="9" hidden="1"/>
    <cellStyle name="Hipervínculo visitado" xfId="522" builtinId="9" hidden="1"/>
    <cellStyle name="Hipervínculo visitado" xfId="523" builtinId="9" hidden="1"/>
    <cellStyle name="Hipervínculo visitado" xfId="524" builtinId="9" hidden="1"/>
    <cellStyle name="Hipervínculo visitado" xfId="525" builtinId="9" hidden="1"/>
    <cellStyle name="Hipervínculo visitado" xfId="526" builtinId="9" hidden="1"/>
    <cellStyle name="Hipervínculo visitado" xfId="527" builtinId="9" hidden="1"/>
    <cellStyle name="Hipervínculo visitado" xfId="528" builtinId="9" hidden="1"/>
    <cellStyle name="Hipervínculo visitado" xfId="529" builtinId="9" hidden="1"/>
    <cellStyle name="Hipervínculo visitado" xfId="530" builtinId="9" hidden="1"/>
    <cellStyle name="Hipervínculo visitado" xfId="531" builtinId="9" hidden="1"/>
    <cellStyle name="Hipervínculo visitado" xfId="532" builtinId="9" hidden="1"/>
    <cellStyle name="Hipervínculo visitado" xfId="533" builtinId="9" hidden="1"/>
    <cellStyle name="Hipervínculo visitado" xfId="534" builtinId="9" hidden="1"/>
    <cellStyle name="Hipervínculo visitado" xfId="535" builtinId="9" hidden="1"/>
    <cellStyle name="Hipervínculo visitado" xfId="536" builtinId="9" hidden="1"/>
    <cellStyle name="Hipervínculo visitado" xfId="537" builtinId="9" hidden="1"/>
    <cellStyle name="Hipervínculo visitado" xfId="538" builtinId="9" hidden="1"/>
    <cellStyle name="Hipervínculo visitado" xfId="539" builtinId="9" hidden="1"/>
    <cellStyle name="Hipervínculo visitado" xfId="540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6" builtinId="9" hidden="1"/>
    <cellStyle name="Hipervínculo visitado" xfId="557" builtinId="9" hidden="1"/>
    <cellStyle name="Hipervínculo visitado" xfId="558" builtinId="9" hidden="1"/>
    <cellStyle name="Hipervínculo visitado" xfId="559" builtinId="9" hidden="1"/>
    <cellStyle name="Hipervínculo visitado" xfId="560" builtinId="9" hidden="1"/>
    <cellStyle name="Hipervínculo visitado" xfId="561" builtinId="9" hidden="1"/>
    <cellStyle name="Hipervínculo visitado" xfId="562" builtinId="9" hidden="1"/>
    <cellStyle name="Hipervínculo visitado" xfId="563" builtinId="9" hidden="1"/>
    <cellStyle name="Hipervínculo visitado" xfId="564" builtinId="9" hidden="1"/>
    <cellStyle name="Hipervínculo visitado" xfId="565" builtinId="9" hidden="1"/>
    <cellStyle name="Hipervínculo visitado" xfId="566" builtinId="9" hidden="1"/>
    <cellStyle name="Hipervínculo visitado" xfId="567" builtinId="9" hidden="1"/>
    <cellStyle name="Hipervínculo visitado" xfId="568" builtinId="9" hidden="1"/>
    <cellStyle name="Hipervínculo visitado" xfId="569" builtinId="9" hidden="1"/>
    <cellStyle name="Hipervínculo visitado" xfId="570" builtinId="9" hidden="1"/>
    <cellStyle name="Hipervínculo visitado" xfId="571" builtinId="9" hidden="1"/>
    <cellStyle name="Hipervínculo visitado" xfId="572" builtinId="9" hidden="1"/>
    <cellStyle name="Hipervínculo visitado" xfId="573" builtinId="9" hidden="1"/>
    <cellStyle name="Hipervínculo visitado" xfId="574" builtinId="9" hidden="1"/>
    <cellStyle name="Hipervínculo visitado" xfId="575" builtinId="9" hidden="1"/>
    <cellStyle name="Hipervínculo visitado" xfId="576" builtinId="9" hidden="1"/>
    <cellStyle name="Hipervínculo visitado" xfId="577" builtinId="9" hidden="1"/>
    <cellStyle name="Hipervínculo visitado" xfId="578" builtinId="9" hidden="1"/>
    <cellStyle name="Hipervínculo visitado" xfId="579" builtinId="9" hidden="1"/>
    <cellStyle name="Hipervínculo visitado" xfId="580" builtinId="9" hidden="1"/>
    <cellStyle name="Hipervínculo visitado" xfId="581" builtinId="9" hidden="1"/>
    <cellStyle name="Hipervínculo visitado" xfId="582" builtinId="9" hidden="1"/>
    <cellStyle name="Hipervínculo visitado" xfId="583" builtinId="9" hidden="1"/>
    <cellStyle name="Hipervínculo visitado" xfId="584" builtinId="9" hidden="1"/>
    <cellStyle name="Hipervínculo visitado" xfId="585" builtinId="9" hidden="1"/>
    <cellStyle name="Hipervínculo visitado" xfId="586" builtinId="9" hidden="1"/>
    <cellStyle name="Hipervínculo visitado" xfId="587" builtinId="9" hidden="1"/>
    <cellStyle name="Hipervínculo visitado" xfId="588" builtinId="9" hidden="1"/>
    <cellStyle name="Hipervínculo visitado" xfId="589" builtinId="9" hidden="1"/>
    <cellStyle name="Hipervínculo visitado" xfId="590" builtinId="9" hidden="1"/>
    <cellStyle name="Hipervínculo visitado" xfId="591" builtinId="9" hidden="1"/>
    <cellStyle name="Hipervínculo visitado" xfId="592" builtinId="9" hidden="1"/>
    <cellStyle name="Hipervínculo visitado" xfId="593" builtinId="9" hidden="1"/>
    <cellStyle name="Hipervínculo visitado" xfId="594" builtinId="9" hidden="1"/>
    <cellStyle name="Hipervínculo visitado" xfId="595" builtinId="9" hidden="1"/>
    <cellStyle name="Hipervínculo visitado" xfId="596" builtinId="9" hidden="1"/>
    <cellStyle name="Hipervínculo visitado" xfId="597" builtinId="9" hidden="1"/>
    <cellStyle name="Hipervínculo visitado" xfId="598" builtinId="9" hidden="1"/>
    <cellStyle name="Hipervínculo visitado" xfId="599" builtinId="9" hidden="1"/>
    <cellStyle name="Hipervínculo visitado" xfId="600" builtinId="9" hidden="1"/>
    <cellStyle name="Hipervínculo visitado" xfId="601" builtinId="9" hidden="1"/>
    <cellStyle name="Hipervínculo visitado" xfId="602" builtinId="9" hidden="1"/>
    <cellStyle name="Hipervínculo visitado" xfId="603" builtinId="9" hidden="1"/>
    <cellStyle name="Hipervínculo visitado" xfId="604" builtinId="9" hidden="1"/>
    <cellStyle name="Hipervínculo visitado" xfId="605" builtinId="9" hidden="1"/>
    <cellStyle name="Hipervínculo visitado" xfId="606" builtinId="9" hidden="1"/>
    <cellStyle name="Hipervínculo visitado" xfId="607" builtinId="9" hidden="1"/>
    <cellStyle name="Hipervínculo visitado" xfId="608" builtinId="9" hidden="1"/>
    <cellStyle name="Hipervínculo visitado" xfId="609" builtinId="9" hidden="1"/>
    <cellStyle name="Hipervínculo visitado" xfId="610" builtinId="9" hidden="1"/>
    <cellStyle name="Hipervínculo visitado" xfId="611" builtinId="9" hidden="1"/>
    <cellStyle name="Hipervínculo visitado" xfId="612" builtinId="9" hidden="1"/>
    <cellStyle name="Hipervínculo visitado" xfId="613" builtinId="9" hidden="1"/>
    <cellStyle name="Hipervínculo visitado" xfId="614" builtinId="9" hidden="1"/>
    <cellStyle name="Hipervínculo visitado" xfId="615" builtinId="9" hidden="1"/>
    <cellStyle name="Hipervínculo visitado" xfId="616" builtinId="9" hidden="1"/>
    <cellStyle name="Hipervínculo visitado" xfId="617" builtinId="9" hidden="1"/>
    <cellStyle name="Hipervínculo visitado" xfId="618" builtinId="9" hidden="1"/>
    <cellStyle name="Hipervínculo visitado" xfId="619" builtinId="9" hidden="1"/>
    <cellStyle name="Hipervínculo visitado" xfId="620" builtinId="9" hidden="1"/>
    <cellStyle name="Hipervínculo visitado" xfId="621" builtinId="9" hidden="1"/>
    <cellStyle name="Hipervínculo visitado" xfId="622" builtinId="9" hidden="1"/>
    <cellStyle name="Hipervínculo visitado" xfId="623" builtinId="9" hidden="1"/>
    <cellStyle name="Hipervínculo visitado" xfId="624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Hipervínculo visitado" xfId="643" builtinId="9" hidden="1"/>
    <cellStyle name="Hipervínculo visitado" xfId="644" builtinId="9" hidden="1"/>
    <cellStyle name="Hipervínculo visitado" xfId="645" builtinId="9" hidden="1"/>
    <cellStyle name="Hipervínculo visitado" xfId="646" builtinId="9" hidden="1"/>
    <cellStyle name="Hipervínculo visitado" xfId="647" builtinId="9" hidden="1"/>
    <cellStyle name="Hipervínculo visitado" xfId="648" builtinId="9" hidden="1"/>
    <cellStyle name="Hipervínculo visitado" xfId="649" builtinId="9" hidden="1"/>
    <cellStyle name="Hipervínculo visitado" xfId="650" builtinId="9" hidden="1"/>
    <cellStyle name="Hipervínculo visitado" xfId="651" builtinId="9" hidden="1"/>
    <cellStyle name="Hipervínculo visitado" xfId="652" builtinId="9" hidden="1"/>
    <cellStyle name="Hipervínculo visitado" xfId="653" builtinId="9" hidden="1"/>
    <cellStyle name="Hipervínculo visitado" xfId="654" builtinId="9" hidden="1"/>
    <cellStyle name="Hipervínculo visitado" xfId="655" builtinId="9" hidden="1"/>
    <cellStyle name="Hipervínculo visitado" xfId="656" builtinId="9" hidden="1"/>
    <cellStyle name="Hipervínculo visitado" xfId="657" builtinId="9" hidden="1"/>
    <cellStyle name="Hipervínculo visitado" xfId="658" builtinId="9" hidden="1"/>
    <cellStyle name="Hipervínculo visitado" xfId="659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3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4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Hipervínculo visitado" xfId="907" builtinId="9" hidden="1"/>
    <cellStyle name="Hipervínculo visitado" xfId="908" builtinId="9" hidden="1"/>
    <cellStyle name="Hipervínculo visitado" xfId="909" builtinId="9" hidden="1"/>
    <cellStyle name="Hipervínculo visitado" xfId="910" builtinId="9" hidden="1"/>
    <cellStyle name="Hipervínculo visitado" xfId="911" builtinId="9" hidden="1"/>
    <cellStyle name="Hipervínculo visitado" xfId="912" builtinId="9" hidden="1"/>
    <cellStyle name="Hipervínculo visitado" xfId="913" builtinId="9" hidden="1"/>
    <cellStyle name="Hipervínculo visitado" xfId="914" builtinId="9" hidden="1"/>
    <cellStyle name="Hipervínculo visitado" xfId="915" builtinId="9" hidden="1"/>
    <cellStyle name="Hipervínculo visitado" xfId="916" builtinId="9" hidden="1"/>
    <cellStyle name="Hipervínculo visitado" xfId="917" builtinId="9" hidden="1"/>
    <cellStyle name="Hipervínculo visitado" xfId="918" builtinId="9" hidden="1"/>
    <cellStyle name="Hipervínculo visitado" xfId="919" builtinId="9" hidden="1"/>
    <cellStyle name="Hipervínculo visitado" xfId="920" builtinId="9" hidden="1"/>
    <cellStyle name="Hipervínculo visitado" xfId="921" builtinId="9" hidden="1"/>
    <cellStyle name="Hipervínculo visitado" xfId="922" builtinId="9" hidden="1"/>
    <cellStyle name="Hipervínculo visitado" xfId="923" builtinId="9" hidden="1"/>
    <cellStyle name="Hipervínculo visitado" xfId="924" builtinId="9" hidden="1"/>
    <cellStyle name="Hipervínculo visitado" xfId="925" builtinId="9" hidden="1"/>
    <cellStyle name="Hipervínculo visitado" xfId="926" builtinId="9" hidden="1"/>
    <cellStyle name="Hipervínculo visitado" xfId="927" builtinId="9" hidden="1"/>
    <cellStyle name="Hipervínculo visitado" xfId="928" builtinId="9" hidden="1"/>
    <cellStyle name="Hipervínculo visitado" xfId="929" builtinId="9" hidden="1"/>
    <cellStyle name="Hipervínculo visitado" xfId="930" builtinId="9" hidden="1"/>
    <cellStyle name="Hipervínculo visitado" xfId="931" builtinId="9" hidden="1"/>
    <cellStyle name="Hipervínculo visitado" xfId="932" builtinId="9" hidden="1"/>
    <cellStyle name="Hipervínculo visitado" xfId="933" builtinId="9" hidden="1"/>
    <cellStyle name="Hipervínculo visitado" xfId="934" builtinId="9" hidden="1"/>
    <cellStyle name="Hipervínculo visitado" xfId="935" builtinId="9" hidden="1"/>
    <cellStyle name="Hipervínculo visitado" xfId="936" builtinId="9" hidden="1"/>
    <cellStyle name="Hipervínculo visitado" xfId="937" builtinId="9" hidden="1"/>
    <cellStyle name="Hipervínculo visitado" xfId="938" builtinId="9" hidden="1"/>
    <cellStyle name="Hipervínculo visitado" xfId="939" builtinId="9" hidden="1"/>
    <cellStyle name="Hipervínculo visitado" xfId="940" builtinId="9" hidden="1"/>
    <cellStyle name="Hipervínculo visitado" xfId="941" builtinId="9" hidden="1"/>
    <cellStyle name="Hipervínculo visitado" xfId="942" builtinId="9" hidden="1"/>
    <cellStyle name="Hipervínculo visitado" xfId="943" builtinId="9" hidden="1"/>
    <cellStyle name="Hipervínculo visitado" xfId="944" builtinId="9" hidden="1"/>
    <cellStyle name="Hipervínculo visitado" xfId="945" builtinId="9" hidden="1"/>
    <cellStyle name="Hipervínculo visitado" xfId="946" builtinId="9" hidden="1"/>
    <cellStyle name="Hipervínculo visitado" xfId="947" builtinId="9" hidden="1"/>
    <cellStyle name="Hipervínculo visitado" xfId="948" builtinId="9" hidden="1"/>
    <cellStyle name="Hipervínculo visitado" xfId="949" builtinId="9" hidden="1"/>
    <cellStyle name="Hipervínculo visitado" xfId="950" builtinId="9" hidden="1"/>
    <cellStyle name="Hipervínculo visitado" xfId="951" builtinId="9" hidden="1"/>
    <cellStyle name="Hipervínculo visitado" xfId="952" builtinId="9" hidden="1"/>
    <cellStyle name="Hipervínculo visitado" xfId="953" builtinId="9" hidden="1"/>
    <cellStyle name="Hipervínculo visitado" xfId="954" builtinId="9" hidden="1"/>
    <cellStyle name="Hipervínculo visitado" xfId="955" builtinId="9" hidden="1"/>
    <cellStyle name="Hipervínculo visitado" xfId="956" builtinId="9" hidden="1"/>
    <cellStyle name="Hipervínculo visitado" xfId="957" builtinId="9" hidden="1"/>
    <cellStyle name="Hipervínculo visitado" xfId="958" builtinId="9" hidden="1"/>
    <cellStyle name="Hipervínculo visitado" xfId="959" builtinId="9" hidden="1"/>
    <cellStyle name="Hipervínculo visitado" xfId="960" builtinId="9" hidden="1"/>
    <cellStyle name="Hipervínculo visitado" xfId="961" builtinId="9" hidden="1"/>
    <cellStyle name="Hipervínculo visitado" xfId="962" builtinId="9" hidden="1"/>
    <cellStyle name="Hipervínculo visitado" xfId="963" builtinId="9" hidden="1"/>
    <cellStyle name="Hipervínculo visitado" xfId="964" builtinId="9" hidden="1"/>
    <cellStyle name="Hipervínculo visitado" xfId="965" builtinId="9" hidden="1"/>
    <cellStyle name="Hipervínculo visitado" xfId="966" builtinId="9" hidden="1"/>
    <cellStyle name="Hipervínculo visitado" xfId="967" builtinId="9" hidden="1"/>
    <cellStyle name="Hipervínculo visitado" xfId="968" builtinId="9" hidden="1"/>
    <cellStyle name="Hipervínculo visitado" xfId="969" builtinId="9" hidden="1"/>
    <cellStyle name="Hipervínculo visitado" xfId="970" builtinId="9" hidden="1"/>
    <cellStyle name="Hipervínculo visitado" xfId="971" builtinId="9" hidden="1"/>
    <cellStyle name="Hipervínculo visitado" xfId="972" builtinId="9" hidden="1"/>
    <cellStyle name="Hipervínculo visitado" xfId="973" builtinId="9" hidden="1"/>
    <cellStyle name="Hipervínculo visitado" xfId="974" builtinId="9" hidden="1"/>
    <cellStyle name="Hipervínculo visitado" xfId="975" builtinId="9" hidden="1"/>
    <cellStyle name="Hipervínculo visitado" xfId="976" builtinId="9" hidden="1"/>
    <cellStyle name="Hipervínculo visitado" xfId="977" builtinId="9" hidden="1"/>
    <cellStyle name="Hipervínculo visitado" xfId="978" builtinId="9" hidden="1"/>
    <cellStyle name="Hipervínculo visitado" xfId="979" builtinId="9" hidden="1"/>
    <cellStyle name="Hipervínculo visitado" xfId="980" builtinId="9" hidden="1"/>
    <cellStyle name="Hipervínculo visitado" xfId="981" builtinId="9" hidden="1"/>
    <cellStyle name="Hipervínculo visitado" xfId="982" builtinId="9" hidden="1"/>
    <cellStyle name="Hipervínculo visitado" xfId="983" builtinId="9" hidden="1"/>
    <cellStyle name="Hipervínculo visitado" xfId="984" builtinId="9" hidden="1"/>
    <cellStyle name="Hipervínculo visitado" xfId="985" builtinId="9" hidden="1"/>
    <cellStyle name="Hipervínculo visitado" xfId="986" builtinId="9" hidden="1"/>
    <cellStyle name="Hipervínculo visitado" xfId="987" builtinId="9" hidden="1"/>
    <cellStyle name="Hipervínculo visitado" xfId="988" builtinId="9" hidden="1"/>
    <cellStyle name="Hipervínculo visitado" xfId="989" builtinId="9" hidden="1"/>
    <cellStyle name="Hipervínculo visitado" xfId="990" builtinId="9" hidden="1"/>
    <cellStyle name="Hipervínculo visitado" xfId="991" builtinId="9" hidden="1"/>
    <cellStyle name="Hipervínculo visitado" xfId="992" builtinId="9" hidden="1"/>
    <cellStyle name="Hipervínculo visitado" xfId="993" builtinId="9" hidden="1"/>
    <cellStyle name="Hipervínculo visitado" xfId="994" builtinId="9" hidden="1"/>
    <cellStyle name="Hipervínculo visitado" xfId="995" builtinId="9" hidden="1"/>
    <cellStyle name="Hipervínculo visitado" xfId="996" builtinId="9" hidden="1"/>
    <cellStyle name="Hipervínculo visitado" xfId="997" builtinId="9" hidden="1"/>
    <cellStyle name="Hipervínculo visitado" xfId="998" builtinId="9" hidden="1"/>
    <cellStyle name="Hipervínculo visitado" xfId="999" builtinId="9" hidden="1"/>
    <cellStyle name="Hipervínculo visitado" xfId="1000" builtinId="9" hidden="1"/>
    <cellStyle name="Hipervínculo visitado" xfId="1001" builtinId="9" hidden="1"/>
    <cellStyle name="Hipervínculo visitado" xfId="1002" builtinId="9" hidden="1"/>
    <cellStyle name="Hipervínculo visitado" xfId="1003" builtinId="9" hidden="1"/>
    <cellStyle name="Hipervínculo visitado" xfId="1004" builtinId="9" hidden="1"/>
    <cellStyle name="Hipervínculo visitado" xfId="1005" builtinId="9" hidden="1"/>
    <cellStyle name="Hipervínculo visitado" xfId="1006" builtinId="9" hidden="1"/>
    <cellStyle name="Hipervínculo visitado" xfId="1007" builtinId="9" hidden="1"/>
    <cellStyle name="Hipervínculo visitado" xfId="1008" builtinId="9" hidden="1"/>
    <cellStyle name="Hipervínculo visitado" xfId="1009" builtinId="9" hidden="1"/>
    <cellStyle name="Hipervínculo visitado" xfId="1010" builtinId="9" hidden="1"/>
    <cellStyle name="Hipervínculo visitado" xfId="1011" builtinId="9" hidden="1"/>
    <cellStyle name="Hipervínculo visitado" xfId="1012" builtinId="9" hidden="1"/>
    <cellStyle name="Hipervínculo visitado" xfId="1013" builtinId="9" hidden="1"/>
    <cellStyle name="Hipervínculo visitado" xfId="1014" builtinId="9" hidden="1"/>
    <cellStyle name="Hipervínculo visitado" xfId="1015" builtinId="9" hidden="1"/>
    <cellStyle name="Hipervínculo visitado" xfId="1016" builtinId="9" hidden="1"/>
    <cellStyle name="Hipervínculo visitado" xfId="1017" builtinId="9" hidden="1"/>
    <cellStyle name="Hipervínculo visitado" xfId="1018" builtinId="9" hidden="1"/>
    <cellStyle name="Hipervínculo visitado" xfId="1019" builtinId="9" hidden="1"/>
    <cellStyle name="Hipervínculo visitado" xfId="1020" builtinId="9" hidden="1"/>
    <cellStyle name="Hipervínculo visitado" xfId="1021" builtinId="9" hidden="1"/>
    <cellStyle name="Hipervínculo visitado" xfId="1022" builtinId="9" hidden="1"/>
    <cellStyle name="Hipervínculo visitado" xfId="1023" builtinId="9" hidden="1"/>
    <cellStyle name="Hipervínculo visitado" xfId="1024" builtinId="9" hidden="1"/>
    <cellStyle name="Hipervínculo visitado" xfId="1025" builtinId="9" hidden="1"/>
    <cellStyle name="Hipervínculo visitado" xfId="1026" builtinId="9" hidden="1"/>
    <cellStyle name="Hipervínculo visitado" xfId="1027" builtinId="9" hidden="1"/>
    <cellStyle name="Hipervínculo visitado" xfId="1028" builtinId="9" hidden="1"/>
    <cellStyle name="Hipervínculo visitado" xfId="1029" builtinId="9" hidden="1"/>
    <cellStyle name="Hipervínculo visitado" xfId="1030" builtinId="9" hidden="1"/>
    <cellStyle name="Hipervínculo visitado" xfId="1031" builtinId="9" hidden="1"/>
    <cellStyle name="Hipervínculo visitado" xfId="1032" builtinId="9" hidden="1"/>
    <cellStyle name="Hipervínculo visitado" xfId="1033" builtinId="9" hidden="1"/>
    <cellStyle name="Hipervínculo visitado" xfId="1034" builtinId="9" hidden="1"/>
    <cellStyle name="Hipervínculo visitado" xfId="1035" builtinId="9" hidden="1"/>
    <cellStyle name="Hipervínculo visitado" xfId="1036" builtinId="9" hidden="1"/>
    <cellStyle name="Hipervínculo visitado" xfId="1037" builtinId="9" hidden="1"/>
    <cellStyle name="Hipervínculo visitado" xfId="1038" builtinId="9" hidden="1"/>
    <cellStyle name="Hipervínculo visitado" xfId="1039" builtinId="9" hidden="1"/>
    <cellStyle name="Hipervínculo visitado" xfId="1040" builtinId="9" hidden="1"/>
    <cellStyle name="Hipervínculo visitado" xfId="1041" builtinId="9" hidden="1"/>
    <cellStyle name="Hipervínculo visitado" xfId="1042" builtinId="9" hidden="1"/>
    <cellStyle name="Hipervínculo visitado" xfId="1043" builtinId="9" hidden="1"/>
    <cellStyle name="Hipervínculo visitado" xfId="1044" builtinId="9" hidden="1"/>
    <cellStyle name="Hipervínculo visitado" xfId="1045" builtinId="9" hidden="1"/>
    <cellStyle name="Hipervínculo visitado" xfId="1046" builtinId="9" hidden="1"/>
    <cellStyle name="Hipervínculo visitado" xfId="1047" builtinId="9" hidden="1"/>
    <cellStyle name="Hipervínculo visitado" xfId="1048" builtinId="9" hidden="1"/>
    <cellStyle name="Hipervínculo visitado" xfId="1049" builtinId="9" hidden="1"/>
    <cellStyle name="Hipervínculo visitado" xfId="1050" builtinId="9" hidden="1"/>
    <cellStyle name="Hipervínculo visitado" xfId="1051" builtinId="9" hidden="1"/>
    <cellStyle name="Hipervínculo visitado" xfId="1052" builtinId="9" hidden="1"/>
    <cellStyle name="Hipervínculo visitado" xfId="1053" builtinId="9" hidden="1"/>
    <cellStyle name="Hipervínculo visitado" xfId="1054" builtinId="9" hidden="1"/>
    <cellStyle name="Hipervínculo visitado" xfId="1055" builtinId="9" hidden="1"/>
    <cellStyle name="Hipervínculo visitado" xfId="1056" builtinId="9" hidden="1"/>
    <cellStyle name="Hipervínculo visitado" xfId="1057" builtinId="9" hidden="1"/>
    <cellStyle name="Hipervínculo visitado" xfId="1058" builtinId="9" hidden="1"/>
    <cellStyle name="Hipervínculo visitado" xfId="1059" builtinId="9" hidden="1"/>
    <cellStyle name="Hipervínculo visitado" xfId="1060" builtinId="9" hidden="1"/>
    <cellStyle name="Hipervínculo visitado" xfId="1061" builtinId="9" hidden="1"/>
    <cellStyle name="Hipervínculo visitado" xfId="1062" builtinId="9" hidden="1"/>
    <cellStyle name="Hipervínculo visitado" xfId="1063" builtinId="9" hidden="1"/>
    <cellStyle name="Hipervínculo visitado" xfId="1064" builtinId="9" hidden="1"/>
    <cellStyle name="Hipervínculo visitado" xfId="1065" builtinId="9" hidden="1"/>
    <cellStyle name="Hipervínculo visitado" xfId="1066" builtinId="9" hidden="1"/>
    <cellStyle name="Hipervínculo visitado" xfId="1067" builtinId="9" hidden="1"/>
    <cellStyle name="Hipervínculo visitado" xfId="1068" builtinId="9" hidden="1"/>
    <cellStyle name="Hipervínculo visitado" xfId="1069" builtinId="9" hidden="1"/>
    <cellStyle name="Hipervínculo visitado" xfId="1070" builtinId="9" hidden="1"/>
    <cellStyle name="Hipervínculo visitado" xfId="1071" builtinId="9" hidden="1"/>
    <cellStyle name="Hipervínculo visitado" xfId="1072" builtinId="9" hidden="1"/>
    <cellStyle name="Hipervínculo visitado" xfId="1073" builtinId="9" hidden="1"/>
    <cellStyle name="Hipervínculo visitado" xfId="1074" builtinId="9" hidden="1"/>
    <cellStyle name="Hipervínculo visitado" xfId="1075" builtinId="9" hidden="1"/>
    <cellStyle name="Hipervínculo visitado" xfId="1076" builtinId="9" hidden="1"/>
    <cellStyle name="Hipervínculo visitado" xfId="1077" builtinId="9" hidden="1"/>
    <cellStyle name="Hipervínculo visitado" xfId="1078" builtinId="9" hidden="1"/>
    <cellStyle name="Hipervínculo visitado" xfId="1079" builtinId="9" hidden="1"/>
    <cellStyle name="Hipervínculo visitado" xfId="1080" builtinId="9" hidden="1"/>
    <cellStyle name="Hipervínculo visitado" xfId="1081" builtinId="9" hidden="1"/>
    <cellStyle name="Hipervínculo visitado" xfId="1082" builtinId="9" hidden="1"/>
    <cellStyle name="Hipervínculo visitado" xfId="1083" builtinId="9" hidden="1"/>
    <cellStyle name="Hipervínculo visitado" xfId="1084" builtinId="9" hidden="1"/>
    <cellStyle name="Hipervínculo visitado" xfId="1085" builtinId="9" hidden="1"/>
    <cellStyle name="Hipervínculo visitado" xfId="1086" builtinId="9" hidden="1"/>
    <cellStyle name="Hipervínculo visitado" xfId="1087" builtinId="9" hidden="1"/>
    <cellStyle name="Hipervínculo visitado" xfId="1088" builtinId="9" hidden="1"/>
    <cellStyle name="Hipervínculo visitado" xfId="1089" builtinId="9" hidden="1"/>
    <cellStyle name="Hipervínculo visitado" xfId="1090" builtinId="9" hidden="1"/>
    <cellStyle name="Hipervínculo visitado" xfId="1091" builtinId="9" hidden="1"/>
    <cellStyle name="Hipervínculo visitado" xfId="1092" builtinId="9" hidden="1"/>
    <cellStyle name="Hipervínculo visitado" xfId="1093" builtinId="9" hidden="1"/>
    <cellStyle name="Hipervínculo visitado" xfId="1094" builtinId="9" hidden="1"/>
    <cellStyle name="Hipervínculo visitado" xfId="1095" builtinId="9" hidden="1"/>
    <cellStyle name="Hipervínculo visitado" xfId="1096" builtinId="9" hidden="1"/>
    <cellStyle name="Hipervínculo visitado" xfId="1097" builtinId="9" hidden="1"/>
    <cellStyle name="Hipervínculo visitado" xfId="1098" builtinId="9" hidden="1"/>
    <cellStyle name="Hipervínculo visitado" xfId="1099" builtinId="9" hidden="1"/>
    <cellStyle name="Hipervínculo visitado" xfId="1100" builtinId="9" hidden="1"/>
    <cellStyle name="Hipervínculo visitado" xfId="1101" builtinId="9" hidden="1"/>
    <cellStyle name="Hipervínculo visitado" xfId="1102" builtinId="9" hidden="1"/>
    <cellStyle name="Hipervínculo visitado" xfId="1103" builtinId="9" hidden="1"/>
    <cellStyle name="Hipervínculo visitado" xfId="1104" builtinId="9" hidden="1"/>
    <cellStyle name="Hipervínculo visitado" xfId="1105" builtinId="9" hidden="1"/>
    <cellStyle name="Hipervínculo visitado" xfId="1106" builtinId="9" hidden="1"/>
    <cellStyle name="Hipervínculo visitado" xfId="1107" builtinId="9" hidden="1"/>
    <cellStyle name="Hipervínculo visitado" xfId="1108" builtinId="9" hidden="1"/>
    <cellStyle name="Hipervínculo visitado" xfId="1109" builtinId="9" hidden="1"/>
    <cellStyle name="Hipervínculo visitado" xfId="1110" builtinId="9" hidden="1"/>
    <cellStyle name="Hipervínculo visitado" xfId="1111" builtinId="9" hidden="1"/>
    <cellStyle name="Hipervínculo visitado" xfId="1112" builtinId="9" hidden="1"/>
    <cellStyle name="Hipervínculo visitado" xfId="1113" builtinId="9" hidden="1"/>
    <cellStyle name="Hipervínculo visitado" xfId="1114" builtinId="9" hidden="1"/>
    <cellStyle name="Hipervínculo visitado" xfId="1115" builtinId="9" hidden="1"/>
    <cellStyle name="Hipervínculo visitado" xfId="1116" builtinId="9" hidden="1"/>
    <cellStyle name="Hipervínculo visitado" xfId="1117" builtinId="9" hidden="1"/>
    <cellStyle name="Hipervínculo visitado" xfId="1118" builtinId="9" hidden="1"/>
    <cellStyle name="Hipervínculo visitado" xfId="1119" builtinId="9" hidden="1"/>
    <cellStyle name="Hipervínculo visitado" xfId="1120" builtinId="9" hidden="1"/>
    <cellStyle name="Hipervínculo visitado" xfId="1121" builtinId="9" hidden="1"/>
    <cellStyle name="Hipervínculo visitado" xfId="1122" builtinId="9" hidden="1"/>
    <cellStyle name="Hipervínculo visitado" xfId="1123" builtinId="9" hidden="1"/>
    <cellStyle name="Hipervínculo visitado" xfId="1124" builtinId="9" hidden="1"/>
    <cellStyle name="Hipervínculo visitado" xfId="1125" builtinId="9" hidden="1"/>
    <cellStyle name="Hipervínculo visitado" xfId="1126" builtinId="9" hidden="1"/>
    <cellStyle name="Hipervínculo visitado" xfId="1127" builtinId="9" hidden="1"/>
    <cellStyle name="Hipervínculo visitado" xfId="1128" builtinId="9" hidden="1"/>
    <cellStyle name="Hipervínculo visitado" xfId="1129" builtinId="9" hidden="1"/>
    <cellStyle name="Hipervínculo visitado" xfId="1130" builtinId="9" hidden="1"/>
    <cellStyle name="Hipervínculo visitado" xfId="1131" builtinId="9" hidden="1"/>
    <cellStyle name="Hipervínculo visitado" xfId="1132" builtinId="9" hidden="1"/>
    <cellStyle name="Hipervínculo visitado" xfId="1133" builtinId="9" hidden="1"/>
    <cellStyle name="Hipervínculo visitado" xfId="1134" builtinId="9" hidden="1"/>
    <cellStyle name="Hipervínculo visitado" xfId="1135" builtinId="9" hidden="1"/>
    <cellStyle name="Hipervínculo visitado" xfId="1136" builtinId="9" hidden="1"/>
    <cellStyle name="Hipervínculo visitado" xfId="1137" builtinId="9" hidden="1"/>
    <cellStyle name="Hipervínculo visitado" xfId="1138" builtinId="9" hidden="1"/>
    <cellStyle name="Hipervínculo visitado" xfId="1139" builtinId="9" hidden="1"/>
    <cellStyle name="Hipervínculo visitado" xfId="1140" builtinId="9" hidden="1"/>
    <cellStyle name="Hipervínculo visitado" xfId="1141" builtinId="9" hidden="1"/>
    <cellStyle name="Hipervínculo visitado" xfId="1142" builtinId="9" hidden="1"/>
    <cellStyle name="Hipervínculo visitado" xfId="1143" builtinId="9" hidden="1"/>
    <cellStyle name="Hipervínculo visitado" xfId="1144" builtinId="9" hidden="1"/>
    <cellStyle name="Hipervínculo visitado" xfId="1145" builtinId="9" hidden="1"/>
    <cellStyle name="Hipervínculo visitado" xfId="1146" builtinId="9" hidden="1"/>
    <cellStyle name="Hipervínculo visitado" xfId="1147" builtinId="9" hidden="1"/>
    <cellStyle name="Hipervínculo visitado" xfId="1148" builtinId="9" hidden="1"/>
    <cellStyle name="Hipervínculo visitado" xfId="1149" builtinId="9" hidden="1"/>
    <cellStyle name="Hipervínculo visitado" xfId="1150" builtinId="9" hidden="1"/>
    <cellStyle name="Hipervínculo visitado" xfId="1151" builtinId="9" hidden="1"/>
    <cellStyle name="Hipervínculo visitado" xfId="1152" builtinId="9" hidden="1"/>
    <cellStyle name="Hipervínculo visitado" xfId="1153" builtinId="9" hidden="1"/>
    <cellStyle name="Hipervínculo visitado" xfId="1154" builtinId="9" hidden="1"/>
    <cellStyle name="Hipervínculo visitado" xfId="1155" builtinId="9" hidden="1"/>
    <cellStyle name="Hipervínculo visitado" xfId="1156" builtinId="9" hidden="1"/>
    <cellStyle name="Hipervínculo visitado" xfId="1157" builtinId="9" hidden="1"/>
    <cellStyle name="Hipervínculo visitado" xfId="1158" builtinId="9" hidden="1"/>
    <cellStyle name="Hipervínculo visitado" xfId="1159" builtinId="9" hidden="1"/>
    <cellStyle name="Hipervínculo visitado" xfId="1160" builtinId="9" hidden="1"/>
    <cellStyle name="Hipervínculo visitado" xfId="1161" builtinId="9" hidden="1"/>
    <cellStyle name="Hipervínculo visitado" xfId="1162" builtinId="9" hidden="1"/>
    <cellStyle name="Hipervínculo visitado" xfId="1163" builtinId="9" hidden="1"/>
    <cellStyle name="Hipervínculo visitado" xfId="1164" builtinId="9" hidden="1"/>
    <cellStyle name="Hipervínculo visitado" xfId="1165" builtinId="9" hidden="1"/>
    <cellStyle name="Hipervínculo visitado" xfId="1166" builtinId="9" hidden="1"/>
    <cellStyle name="Hipervínculo visitado" xfId="1167" builtinId="9" hidden="1"/>
    <cellStyle name="Hipervínculo visitado" xfId="1168" builtinId="9" hidden="1"/>
    <cellStyle name="Hipervínculo visitado" xfId="1169" builtinId="9" hidden="1"/>
    <cellStyle name="Hipervínculo visitado" xfId="1170" builtinId="9" hidden="1"/>
    <cellStyle name="Hipervínculo visitado" xfId="1171" builtinId="9" hidden="1"/>
    <cellStyle name="Hipervínculo visitado" xfId="1172" builtinId="9" hidden="1"/>
    <cellStyle name="Hipervínculo visitado" xfId="1173" builtinId="9" hidden="1"/>
    <cellStyle name="Hipervínculo visitado" xfId="1174" builtinId="9" hidden="1"/>
    <cellStyle name="Hipervínculo visitado" xfId="1175" builtinId="9" hidden="1"/>
    <cellStyle name="Hipervínculo visitado" xfId="1176" builtinId="9" hidden="1"/>
    <cellStyle name="Hipervínculo visitado" xfId="1177" builtinId="9" hidden="1"/>
    <cellStyle name="Hipervínculo visitado" xfId="1178" builtinId="9" hidden="1"/>
    <cellStyle name="Hipervínculo visitado" xfId="1179" builtinId="9" hidden="1"/>
    <cellStyle name="Hipervínculo visitado" xfId="1180" builtinId="9" hidden="1"/>
    <cellStyle name="Hipervínculo visitado" xfId="1181" builtinId="9" hidden="1"/>
    <cellStyle name="Hipervínculo visitado" xfId="1182" builtinId="9" hidden="1"/>
    <cellStyle name="Hipervínculo visitado" xfId="1183" builtinId="9" hidden="1"/>
    <cellStyle name="Hipervínculo visitado" xfId="1184" builtinId="9" hidden="1"/>
    <cellStyle name="Hipervínculo visitado" xfId="1185" builtinId="9" hidden="1"/>
    <cellStyle name="Hipervínculo visitado" xfId="1186" builtinId="9" hidden="1"/>
    <cellStyle name="Hipervínculo visitado" xfId="1187" builtinId="9" hidden="1"/>
    <cellStyle name="Hipervínculo visitado" xfId="1188" builtinId="9" hidden="1"/>
    <cellStyle name="Hipervínculo visitado" xfId="1189" builtinId="9" hidden="1"/>
    <cellStyle name="Hipervínculo visitado" xfId="1190" builtinId="9" hidden="1"/>
    <cellStyle name="Hipervínculo visitado" xfId="1191" builtinId="9" hidden="1"/>
    <cellStyle name="Hipervínculo visitado" xfId="1192" builtinId="9" hidden="1"/>
    <cellStyle name="Hipervínculo visitado" xfId="1193" builtinId="9" hidden="1"/>
    <cellStyle name="Hipervínculo visitado" xfId="1194" builtinId="9" hidden="1"/>
    <cellStyle name="Hipervínculo visitado" xfId="1195" builtinId="9" hidden="1"/>
    <cellStyle name="Hipervínculo visitado" xfId="1196" builtinId="9" hidden="1"/>
    <cellStyle name="Hipervínculo visitado" xfId="1197" builtinId="9" hidden="1"/>
    <cellStyle name="Hipervínculo visitado" xfId="1198" builtinId="9" hidden="1"/>
    <cellStyle name="Hipervínculo visitado" xfId="1199" builtinId="9" hidden="1"/>
    <cellStyle name="Hipervínculo visitado" xfId="1200" builtinId="9" hidden="1"/>
    <cellStyle name="Hipervínculo visitado" xfId="1201" builtinId="9" hidden="1"/>
    <cellStyle name="Hipervínculo visitado" xfId="1202" builtinId="9" hidden="1"/>
    <cellStyle name="Hipervínculo visitado" xfId="1203" builtinId="9" hidden="1"/>
    <cellStyle name="Hipervínculo visitado" xfId="1204" builtinId="9" hidden="1"/>
    <cellStyle name="Hipervínculo visitado" xfId="1205" builtinId="9" hidden="1"/>
    <cellStyle name="Hipervínculo visitado" xfId="1206" builtinId="9" hidden="1"/>
    <cellStyle name="Hipervínculo visitado" xfId="1207" builtinId="9" hidden="1"/>
    <cellStyle name="Hipervínculo visitado" xfId="1208" builtinId="9" hidden="1"/>
    <cellStyle name="Hipervínculo visitado" xfId="1209" builtinId="9" hidden="1"/>
    <cellStyle name="Hipervínculo visitado" xfId="1210" builtinId="9" hidden="1"/>
    <cellStyle name="Hipervínculo visitado" xfId="1211" builtinId="9" hidden="1"/>
    <cellStyle name="Hipervínculo visitado" xfId="1212" builtinId="9" hidden="1"/>
    <cellStyle name="Hipervínculo visitado" xfId="1213" builtinId="9" hidden="1"/>
    <cellStyle name="Hipervínculo visitado" xfId="1214" builtinId="9" hidden="1"/>
    <cellStyle name="Hipervínculo visitado" xfId="1215" builtinId="9" hidden="1"/>
    <cellStyle name="Hipervínculo visitado" xfId="1216" builtinId="9" hidden="1"/>
    <cellStyle name="Hipervínculo visitado" xfId="1217" builtinId="9" hidden="1"/>
    <cellStyle name="Hipervínculo visitado" xfId="1218" builtinId="9" hidden="1"/>
    <cellStyle name="Hipervínculo visitado" xfId="1219" builtinId="9" hidden="1"/>
    <cellStyle name="Hipervínculo visitado" xfId="1220" builtinId="9" hidden="1"/>
    <cellStyle name="Hipervínculo visitado" xfId="1221" builtinId="9" hidden="1"/>
    <cellStyle name="Hipervínculo visitado" xfId="1222" builtinId="9" hidden="1"/>
    <cellStyle name="Hipervínculo visitado" xfId="1223" builtinId="9" hidden="1"/>
    <cellStyle name="Hipervínculo visitado" xfId="1224" builtinId="9" hidden="1"/>
    <cellStyle name="Hipervínculo visitado" xfId="1225" builtinId="9" hidden="1"/>
    <cellStyle name="Hipervínculo visitado" xfId="1226" builtinId="9" hidden="1"/>
    <cellStyle name="Hipervínculo visitado" xfId="1227" builtinId="9" hidden="1"/>
    <cellStyle name="Hipervínculo visitado" xfId="1228" builtinId="9" hidden="1"/>
    <cellStyle name="Hipervínculo visitado" xfId="1229" builtinId="9" hidden="1"/>
    <cellStyle name="Hipervínculo visitado" xfId="1230" builtinId="9" hidden="1"/>
    <cellStyle name="Hipervínculo visitado" xfId="1231" builtinId="9" hidden="1"/>
    <cellStyle name="Hipervínculo visitado" xfId="1232" builtinId="9" hidden="1"/>
    <cellStyle name="Hipervínculo visitado" xfId="1233" builtinId="9" hidden="1"/>
    <cellStyle name="Hipervínculo visitado" xfId="1234" builtinId="9" hidden="1"/>
    <cellStyle name="Hipervínculo visitado" xfId="1235" builtinId="9" hidden="1"/>
    <cellStyle name="Hipervínculo visitado" xfId="1236" builtinId="9" hidden="1"/>
    <cellStyle name="Hipervínculo visitado" xfId="1237" builtinId="9" hidden="1"/>
    <cellStyle name="Hipervínculo visitado" xfId="1238" builtinId="9" hidden="1"/>
    <cellStyle name="Hipervínculo visitado" xfId="1239" builtinId="9" hidden="1"/>
    <cellStyle name="Hipervínculo visitado" xfId="1240" builtinId="9" hidden="1"/>
    <cellStyle name="Hipervínculo visitado" xfId="1241" builtinId="9" hidden="1"/>
    <cellStyle name="Hipervínculo visitado" xfId="1242" builtinId="9" hidden="1"/>
    <cellStyle name="Hipervínculo visitado" xfId="1243" builtinId="9" hidden="1"/>
    <cellStyle name="Hipervínculo visitado" xfId="1244" builtinId="9" hidden="1"/>
    <cellStyle name="Hipervínculo visitado" xfId="1245" builtinId="9" hidden="1"/>
    <cellStyle name="Hipervínculo visitado" xfId="1246" builtinId="9" hidden="1"/>
    <cellStyle name="Hipervínculo visitado" xfId="1247" builtinId="9" hidden="1"/>
    <cellStyle name="Hipervínculo visitado" xfId="1248" builtinId="9" hidden="1"/>
    <cellStyle name="Hipervínculo visitado" xfId="1249" builtinId="9" hidden="1"/>
    <cellStyle name="Hipervínculo visitado" xfId="1250" builtinId="9" hidden="1"/>
    <cellStyle name="Hipervínculo visitado" xfId="1251" builtinId="9" hidden="1"/>
    <cellStyle name="Hipervínculo visitado" xfId="1252" builtinId="9" hidden="1"/>
    <cellStyle name="Hipervínculo visitado" xfId="1253" builtinId="9" hidden="1"/>
    <cellStyle name="Hipervínculo visitado" xfId="1254" builtinId="9" hidden="1"/>
    <cellStyle name="Hipervínculo visitado" xfId="1255" builtinId="9" hidden="1"/>
    <cellStyle name="Hipervínculo visitado" xfId="1256" builtinId="9" hidden="1"/>
    <cellStyle name="Hipervínculo visitado" xfId="1257" builtinId="9" hidden="1"/>
    <cellStyle name="Hipervínculo visitado" xfId="1258" builtinId="9" hidden="1"/>
    <cellStyle name="Hipervínculo visitado" xfId="1259" builtinId="9" hidden="1"/>
    <cellStyle name="Hipervínculo visitado" xfId="1260" builtinId="9" hidden="1"/>
    <cellStyle name="Hipervínculo visitado" xfId="1261" builtinId="9" hidden="1"/>
    <cellStyle name="Hipervínculo visitado" xfId="1262" builtinId="9" hidden="1"/>
    <cellStyle name="Hipervínculo visitado" xfId="1263" builtinId="9" hidden="1"/>
    <cellStyle name="Hipervínculo visitado" xfId="1264" builtinId="9" hidden="1"/>
    <cellStyle name="Hipervínculo visitado" xfId="1265" builtinId="9" hidden="1"/>
    <cellStyle name="Hipervínculo visitado" xfId="1266" builtinId="9" hidden="1"/>
    <cellStyle name="Hipervínculo visitado" xfId="1267" builtinId="9" hidden="1"/>
    <cellStyle name="Hipervínculo visitado" xfId="1268" builtinId="9" hidden="1"/>
    <cellStyle name="Hipervínculo visitado" xfId="1269" builtinId="9" hidden="1"/>
    <cellStyle name="Hipervínculo visitado" xfId="1270" builtinId="9" hidden="1"/>
    <cellStyle name="Hipervínculo visitado" xfId="1271" builtinId="9" hidden="1"/>
    <cellStyle name="Hipervínculo visitado" xfId="1272" builtinId="9" hidden="1"/>
    <cellStyle name="Hipervínculo visitado" xfId="1273" builtinId="9" hidden="1"/>
    <cellStyle name="Hipervínculo visitado" xfId="1274" builtinId="9" hidden="1"/>
    <cellStyle name="Hipervínculo visitado" xfId="1275" builtinId="9" hidden="1"/>
    <cellStyle name="Hipervínculo visitado" xfId="1276" builtinId="9" hidden="1"/>
    <cellStyle name="Hipervínculo visitado" xfId="1277" builtinId="9" hidden="1"/>
    <cellStyle name="Hipervínculo visitado" xfId="1278" builtinId="9" hidden="1"/>
    <cellStyle name="Hipervínculo visitado" xfId="1279" builtinId="9" hidden="1"/>
    <cellStyle name="Hipervínculo visitado" xfId="1280" builtinId="9" hidden="1"/>
    <cellStyle name="Hipervínculo visitado" xfId="1281" builtinId="9" hidden="1"/>
    <cellStyle name="Hipervínculo visitado" xfId="1282" builtinId="9" hidden="1"/>
    <cellStyle name="Hipervínculo visitado" xfId="1283" builtinId="9" hidden="1"/>
    <cellStyle name="Hipervínculo visitado" xfId="1284" builtinId="9" hidden="1"/>
    <cellStyle name="Hipervínculo visitado" xfId="1285" builtinId="9" hidden="1"/>
    <cellStyle name="Hipervínculo visitado" xfId="1286" builtinId="9" hidden="1"/>
    <cellStyle name="Hipervínculo visitado" xfId="1287" builtinId="9" hidden="1"/>
    <cellStyle name="Hipervínculo visitado" xfId="1288" builtinId="9" hidden="1"/>
    <cellStyle name="Hipervínculo visitado" xfId="1289" builtinId="9" hidden="1"/>
    <cellStyle name="Hipervínculo visitado" xfId="1290" builtinId="9" hidden="1"/>
    <cellStyle name="Hipervínculo visitado" xfId="1291" builtinId="9" hidden="1"/>
    <cellStyle name="Hipervínculo visitado" xfId="1292" builtinId="9" hidden="1"/>
    <cellStyle name="Hipervínculo visitado" xfId="1293" builtinId="9" hidden="1"/>
    <cellStyle name="Hipervínculo visitado" xfId="1294" builtinId="9" hidden="1"/>
    <cellStyle name="Hipervínculo visitado" xfId="1295" builtinId="9" hidden="1"/>
    <cellStyle name="Hipervínculo visitado" xfId="1296" builtinId="9" hidden="1"/>
    <cellStyle name="Hipervínculo visitado" xfId="1297" builtinId="9" hidden="1"/>
    <cellStyle name="Hipervínculo visitado" xfId="1298" builtinId="9" hidden="1"/>
    <cellStyle name="Hipervínculo visitado" xfId="1299" builtinId="9" hidden="1"/>
    <cellStyle name="Hipervínculo visitado" xfId="1300" builtinId="9" hidden="1"/>
    <cellStyle name="Hipervínculo visitado" xfId="1301" builtinId="9" hidden="1"/>
    <cellStyle name="Hipervínculo visitado" xfId="1302" builtinId="9" hidden="1"/>
    <cellStyle name="Hipervínculo visitado" xfId="1303" builtinId="9" hidden="1"/>
    <cellStyle name="Hipervínculo visitado" xfId="1304" builtinId="9" hidden="1"/>
    <cellStyle name="Hipervínculo visitado" xfId="1305" builtinId="9" hidden="1"/>
    <cellStyle name="Hipervínculo visitado" xfId="1306" builtinId="9" hidden="1"/>
    <cellStyle name="Hipervínculo visitado" xfId="1307" builtinId="9" hidden="1"/>
    <cellStyle name="Hipervínculo visitado" xfId="1308" builtinId="9" hidden="1"/>
    <cellStyle name="Hipervínculo visitado" xfId="1309" builtinId="9" hidden="1"/>
    <cellStyle name="Hipervínculo visitado" xfId="1310" builtinId="9" hidden="1"/>
    <cellStyle name="Hipervínculo visitado" xfId="1311" builtinId="9" hidden="1"/>
    <cellStyle name="Hipervínculo visitado" xfId="1312" builtinId="9" hidden="1"/>
    <cellStyle name="Hipervínculo visitado" xfId="1313" builtinId="9" hidden="1"/>
    <cellStyle name="Hipervínculo visitado" xfId="1314" builtinId="9" hidden="1"/>
    <cellStyle name="Hipervínculo visitado" xfId="1315" builtinId="9" hidden="1"/>
    <cellStyle name="Hipervínculo visitado" xfId="1316" builtinId="9" hidden="1"/>
    <cellStyle name="Hipervínculo visitado" xfId="1317" builtinId="9" hidden="1"/>
    <cellStyle name="Hipervínculo visitado" xfId="1318" builtinId="9" hidden="1"/>
    <cellStyle name="Hipervínculo visitado" xfId="1319" builtinId="9" hidden="1"/>
    <cellStyle name="Hipervínculo visitado" xfId="1320" builtinId="9" hidden="1"/>
    <cellStyle name="Hipervínculo visitado" xfId="1321" builtinId="9" hidden="1"/>
    <cellStyle name="Hipervínculo visitado" xfId="1322" builtinId="9" hidden="1"/>
    <cellStyle name="Hipervínculo visitado" xfId="1323" builtinId="9" hidden="1"/>
    <cellStyle name="Hipervínculo visitado" xfId="1324" builtinId="9" hidden="1"/>
    <cellStyle name="Hipervínculo visitado" xfId="1325" builtinId="9" hidden="1"/>
    <cellStyle name="Hipervínculo visitado" xfId="1326" builtinId="9" hidden="1"/>
    <cellStyle name="Hipervínculo visitado" xfId="1327" builtinId="9" hidden="1"/>
    <cellStyle name="Hipervínculo visitado" xfId="1328" builtinId="9" hidden="1"/>
    <cellStyle name="Hipervínculo visitado" xfId="1329" builtinId="9" hidden="1"/>
    <cellStyle name="Hipervínculo visitado" xfId="1330" builtinId="9" hidden="1"/>
    <cellStyle name="Hipervínculo visitado" xfId="1331" builtinId="9" hidden="1"/>
    <cellStyle name="Hipervínculo visitado" xfId="1332" builtinId="9" hidden="1"/>
    <cellStyle name="Hipervínculo visitado" xfId="1333" builtinId="9" hidden="1"/>
    <cellStyle name="Hipervínculo visitado" xfId="1334" builtinId="9" hidden="1"/>
    <cellStyle name="Hipervínculo visitado" xfId="1335" builtinId="9" hidden="1"/>
    <cellStyle name="Hipervínculo visitado" xfId="1336" builtinId="9" hidden="1"/>
    <cellStyle name="Hipervínculo visitado" xfId="1337" builtinId="9" hidden="1"/>
    <cellStyle name="Hipervínculo visitado" xfId="1338" builtinId="9" hidden="1"/>
    <cellStyle name="Hipervínculo visitado" xfId="1339" builtinId="9" hidden="1"/>
    <cellStyle name="Hipervínculo visitado" xfId="1340" builtinId="9" hidden="1"/>
    <cellStyle name="Hipervínculo visitado" xfId="1341" builtinId="9" hidden="1"/>
    <cellStyle name="Hipervínculo visitado" xfId="1342" builtinId="9" hidden="1"/>
    <cellStyle name="Hipervínculo visitado" xfId="1343" builtinId="9" hidden="1"/>
    <cellStyle name="Hipervínculo visitado" xfId="1344" builtinId="9" hidden="1"/>
    <cellStyle name="Hipervínculo visitado" xfId="1345" builtinId="9" hidden="1"/>
    <cellStyle name="Hipervínculo visitado" xfId="1346" builtinId="9" hidden="1"/>
    <cellStyle name="Hipervínculo visitado" xfId="1347" builtinId="9" hidden="1"/>
    <cellStyle name="Hipervínculo visitado" xfId="1348" builtinId="9" hidden="1"/>
    <cellStyle name="Hipervínculo visitado" xfId="1349" builtinId="9" hidden="1"/>
    <cellStyle name="Hipervínculo visitado" xfId="1350" builtinId="9" hidden="1"/>
    <cellStyle name="Hipervínculo visitado" xfId="1351" builtinId="9" hidden="1"/>
    <cellStyle name="Hipervínculo visitado" xfId="1352" builtinId="9" hidden="1"/>
    <cellStyle name="Hipervínculo visitado" xfId="1353" builtinId="9" hidden="1"/>
    <cellStyle name="Hipervínculo visitado" xfId="1354" builtinId="9" hidden="1"/>
    <cellStyle name="Hipervínculo visitado" xfId="1355" builtinId="9" hidden="1"/>
    <cellStyle name="Hipervínculo visitado" xfId="1356" builtinId="9" hidden="1"/>
    <cellStyle name="Hipervínculo visitado" xfId="1357" builtinId="9" hidden="1"/>
    <cellStyle name="Hipervínculo visitado" xfId="1358" builtinId="9" hidden="1"/>
    <cellStyle name="Hipervínculo visitado" xfId="1359" builtinId="9" hidden="1"/>
    <cellStyle name="Hipervínculo visitado" xfId="1360" builtinId="9" hidden="1"/>
    <cellStyle name="Hipervínculo visitado" xfId="1361" builtinId="9" hidden="1"/>
    <cellStyle name="Hipervínculo visitado" xfId="1362" builtinId="9" hidden="1"/>
    <cellStyle name="Hipervínculo visitado" xfId="1363" builtinId="9" hidden="1"/>
    <cellStyle name="Hipervínculo visitado" xfId="1364" builtinId="9" hidden="1"/>
    <cellStyle name="Hipervínculo visitado" xfId="1365" builtinId="9" hidden="1"/>
    <cellStyle name="Hipervínculo visitado" xfId="1366" builtinId="9" hidden="1"/>
    <cellStyle name="Hipervínculo visitado" xfId="1367" builtinId="9" hidden="1"/>
    <cellStyle name="Hipervínculo visitado" xfId="1368" builtinId="9" hidden="1"/>
    <cellStyle name="Hipervínculo visitado" xfId="1369" builtinId="9" hidden="1"/>
    <cellStyle name="Hipervínculo visitado" xfId="1370" builtinId="9" hidden="1"/>
    <cellStyle name="Hipervínculo visitado" xfId="1371" builtinId="9" hidden="1"/>
    <cellStyle name="Hipervínculo visitado" xfId="1372" builtinId="9" hidden="1"/>
    <cellStyle name="Hipervínculo visitado" xfId="1373" builtinId="9" hidden="1"/>
    <cellStyle name="Hipervínculo visitado" xfId="1374" builtinId="9" hidden="1"/>
    <cellStyle name="Hipervínculo visitado" xfId="1375" builtinId="9" hidden="1"/>
    <cellStyle name="Hipervínculo visitado" xfId="1376" builtinId="9" hidden="1"/>
    <cellStyle name="Hipervínculo visitado" xfId="1377" builtinId="9" hidden="1"/>
    <cellStyle name="Hipervínculo visitado" xfId="1378" builtinId="9" hidden="1"/>
    <cellStyle name="Hipervínculo visitado" xfId="1379" builtinId="9" hidden="1"/>
    <cellStyle name="Hipervínculo visitado" xfId="1380" builtinId="9" hidden="1"/>
    <cellStyle name="Hipervínculo visitado" xfId="1381" builtinId="9" hidden="1"/>
    <cellStyle name="Hipervínculo visitado" xfId="1382" builtinId="9" hidden="1"/>
    <cellStyle name="Hipervínculo visitado" xfId="1383" builtinId="9" hidden="1"/>
    <cellStyle name="Hipervínculo visitado" xfId="1384" builtinId="9" hidden="1"/>
    <cellStyle name="Hipervínculo visitado" xfId="1385" builtinId="9" hidden="1"/>
    <cellStyle name="Hipervínculo visitado" xfId="1386" builtinId="9" hidden="1"/>
    <cellStyle name="Hipervínculo visitado" xfId="1387" builtinId="9" hidden="1"/>
    <cellStyle name="Hipervínculo visitado" xfId="1388" builtinId="9" hidden="1"/>
    <cellStyle name="Hipervínculo visitado" xfId="1389" builtinId="9" hidden="1"/>
    <cellStyle name="Hipervínculo visitado" xfId="1390" builtinId="9" hidden="1"/>
    <cellStyle name="Hipervínculo visitado" xfId="1391" builtinId="9" hidden="1"/>
    <cellStyle name="Hipervínculo visitado" xfId="1392" builtinId="9" hidden="1"/>
    <cellStyle name="Hipervínculo visitado" xfId="1393" builtinId="9" hidden="1"/>
    <cellStyle name="Hipervínculo visitado" xfId="1394" builtinId="9" hidden="1"/>
    <cellStyle name="Hipervínculo visitado" xfId="1395" builtinId="9" hidden="1"/>
    <cellStyle name="Hipervínculo visitado" xfId="1396" builtinId="9" hidden="1"/>
    <cellStyle name="Hipervínculo visitado" xfId="1397" builtinId="9" hidden="1"/>
    <cellStyle name="Hipervínculo visitado" xfId="1398" builtinId="9" hidden="1"/>
    <cellStyle name="Hipervínculo visitado" xfId="1399" builtinId="9" hidden="1"/>
    <cellStyle name="Hipervínculo visitado" xfId="1400" builtinId="9" hidden="1"/>
    <cellStyle name="Hipervínculo visitado" xfId="1401" builtinId="9" hidden="1"/>
    <cellStyle name="Hipervínculo visitado" xfId="1402" builtinId="9" hidden="1"/>
    <cellStyle name="Hipervínculo visitado" xfId="1403" builtinId="9" hidden="1"/>
    <cellStyle name="Hipervínculo visitado" xfId="1404" builtinId="9" hidden="1"/>
    <cellStyle name="Hipervínculo visitado" xfId="1405" builtinId="9" hidden="1"/>
    <cellStyle name="Hipervínculo visitado" xfId="1406" builtinId="9" hidden="1"/>
    <cellStyle name="Hipervínculo visitado" xfId="1407" builtinId="9" hidden="1"/>
    <cellStyle name="Hipervínculo visitado" xfId="1408" builtinId="9" hidden="1"/>
    <cellStyle name="Hipervínculo visitado" xfId="1409" builtinId="9" hidden="1"/>
    <cellStyle name="Hipervínculo visitado" xfId="1410" builtinId="9" hidden="1"/>
    <cellStyle name="Hipervínculo visitado" xfId="1411" builtinId="9" hidden="1"/>
    <cellStyle name="Hipervínculo visitado" xfId="1412" builtinId="9" hidden="1"/>
    <cellStyle name="Hipervínculo visitado" xfId="1413" builtinId="9" hidden="1"/>
    <cellStyle name="Hipervínculo visitado" xfId="1414" builtinId="9" hidden="1"/>
    <cellStyle name="Hipervínculo visitado" xfId="1415" builtinId="9" hidden="1"/>
    <cellStyle name="Hipervínculo visitado" xfId="1416" builtinId="9" hidden="1"/>
    <cellStyle name="Hipervínculo visitado" xfId="1417" builtinId="9" hidden="1"/>
    <cellStyle name="Hipervínculo visitado" xfId="1418" builtinId="9" hidden="1"/>
    <cellStyle name="Hipervínculo visitado" xfId="1419" builtinId="9" hidden="1"/>
    <cellStyle name="Hipervínculo visitado" xfId="1420" builtinId="9" hidden="1"/>
    <cellStyle name="Hipervínculo visitado" xfId="1421" builtinId="9" hidden="1"/>
    <cellStyle name="Hipervínculo visitado" xfId="1422" builtinId="9" hidden="1"/>
    <cellStyle name="Hipervínculo visitado" xfId="1423" builtinId="9" hidden="1"/>
    <cellStyle name="Hipervínculo visitado" xfId="1424" builtinId="9" hidden="1"/>
    <cellStyle name="Hipervínculo visitado" xfId="1425" builtinId="9" hidden="1"/>
    <cellStyle name="Hipervínculo visitado" xfId="1426" builtinId="9" hidden="1"/>
    <cellStyle name="Hipervínculo visitado" xfId="1427" builtinId="9" hidden="1"/>
    <cellStyle name="Hipervínculo visitado" xfId="1428" builtinId="9" hidden="1"/>
    <cellStyle name="Hipervínculo visitado" xfId="1429" builtinId="9" hidden="1"/>
    <cellStyle name="Hipervínculo visitado" xfId="1430" builtinId="9" hidden="1"/>
    <cellStyle name="Hipervínculo visitado" xfId="1431" builtinId="9" hidden="1"/>
    <cellStyle name="Hipervínculo visitado" xfId="1432" builtinId="9" hidden="1"/>
    <cellStyle name="Hipervínculo visitado" xfId="1433" builtinId="9" hidden="1"/>
    <cellStyle name="Hipervínculo visitado" xfId="1434" builtinId="9" hidden="1"/>
    <cellStyle name="Hipervínculo visitado" xfId="1435" builtinId="9" hidden="1"/>
    <cellStyle name="Hipervínculo visitado" xfId="1436" builtinId="9" hidden="1"/>
    <cellStyle name="Hipervínculo visitado" xfId="1437" builtinId="9" hidden="1"/>
    <cellStyle name="Hipervínculo visitado" xfId="1438" builtinId="9" hidden="1"/>
    <cellStyle name="Hipervínculo visitado" xfId="1439" builtinId="9" hidden="1"/>
    <cellStyle name="Hipervínculo visitado" xfId="1440" builtinId="9" hidden="1"/>
    <cellStyle name="Hipervínculo visitado" xfId="1441" builtinId="9" hidden="1"/>
    <cellStyle name="Hipervínculo visitado" xfId="1442" builtinId="9" hidden="1"/>
    <cellStyle name="Hipervínculo visitado" xfId="1443" builtinId="9" hidden="1"/>
    <cellStyle name="Hipervínculo visitado" xfId="1444" builtinId="9" hidden="1"/>
    <cellStyle name="Hipervínculo visitado" xfId="1445" builtinId="9" hidden="1"/>
    <cellStyle name="Hipervínculo visitado" xfId="1446" builtinId="9" hidden="1"/>
    <cellStyle name="Hipervínculo visitado" xfId="1447" builtinId="9" hidden="1"/>
    <cellStyle name="Hipervínculo visitado" xfId="1448" builtinId="9" hidden="1"/>
    <cellStyle name="Hipervínculo visitado" xfId="1449" builtinId="9" hidden="1"/>
    <cellStyle name="Hipervínculo visitado" xfId="1450" builtinId="9" hidden="1"/>
    <cellStyle name="Hipervínculo visitado" xfId="1451" builtinId="9" hidden="1"/>
    <cellStyle name="Hipervínculo visitado" xfId="1452" builtinId="9" hidden="1"/>
    <cellStyle name="Hipervínculo visitado" xfId="1453" builtinId="9" hidden="1"/>
    <cellStyle name="Hipervínculo visitado" xfId="1454" builtinId="9" hidden="1"/>
    <cellStyle name="Hipervínculo visitado" xfId="1455" builtinId="9" hidden="1"/>
    <cellStyle name="Hipervínculo visitado" xfId="1456" builtinId="9" hidden="1"/>
    <cellStyle name="Hipervínculo visitado" xfId="1457" builtinId="9" hidden="1"/>
    <cellStyle name="Hipervínculo visitado" xfId="1458" builtinId="9" hidden="1"/>
    <cellStyle name="Hipervínculo visitado" xfId="1459" builtinId="9" hidden="1"/>
    <cellStyle name="Hipervínculo visitado" xfId="1460" builtinId="9" hidden="1"/>
    <cellStyle name="Hipervínculo visitado" xfId="1461" builtinId="9" hidden="1"/>
    <cellStyle name="Hipervínculo visitado" xfId="1462" builtinId="9" hidden="1"/>
    <cellStyle name="Hipervínculo visitado" xfId="1463" builtinId="9" hidden="1"/>
    <cellStyle name="Hipervínculo visitado" xfId="1464" builtinId="9" hidden="1"/>
    <cellStyle name="Hipervínculo visitado" xfId="1465" builtinId="9" hidden="1"/>
    <cellStyle name="Hipervínculo visitado" xfId="1466" builtinId="9" hidden="1"/>
    <cellStyle name="Hipervínculo visitado" xfId="1467" builtinId="9" hidden="1"/>
    <cellStyle name="Hipervínculo visitado" xfId="1468" builtinId="9" hidden="1"/>
    <cellStyle name="Hipervínculo visitado" xfId="1469" builtinId="9" hidden="1"/>
    <cellStyle name="Hipervínculo visitado" xfId="1470" builtinId="9" hidden="1"/>
    <cellStyle name="Hipervínculo visitado" xfId="1471" builtinId="9" hidden="1"/>
    <cellStyle name="Hipervínculo visitado" xfId="1472" builtinId="9" hidden="1"/>
    <cellStyle name="Hipervínculo visitado" xfId="1473" builtinId="9" hidden="1"/>
    <cellStyle name="Hipervínculo visitado" xfId="1474" builtinId="9" hidden="1"/>
    <cellStyle name="Hipervínculo visitado" xfId="1475" builtinId="9" hidden="1"/>
    <cellStyle name="Hipervínculo visitado" xfId="1476" builtinId="9" hidden="1"/>
    <cellStyle name="Hipervínculo visitado" xfId="1477" builtinId="9" hidden="1"/>
    <cellStyle name="Hipervínculo visitado" xfId="1478" builtinId="9" hidden="1"/>
    <cellStyle name="Hipervínculo visitado" xfId="1479" builtinId="9" hidden="1"/>
    <cellStyle name="Hipervínculo visitado" xfId="1480" builtinId="9" hidden="1"/>
    <cellStyle name="Hipervínculo visitado" xfId="1481" builtinId="9" hidden="1"/>
    <cellStyle name="Hipervínculo visitado" xfId="1482" builtinId="9" hidden="1"/>
    <cellStyle name="Hipervínculo visitado" xfId="1483" builtinId="9" hidden="1"/>
    <cellStyle name="Hipervínculo visitado" xfId="1484" builtinId="9" hidden="1"/>
    <cellStyle name="Hipervínculo visitado" xfId="1485" builtinId="9" hidden="1"/>
    <cellStyle name="Hipervínculo visitado" xfId="1486" builtinId="9" hidden="1"/>
    <cellStyle name="Hipervínculo visitado" xfId="1487" builtinId="9" hidden="1"/>
    <cellStyle name="Hipervínculo visitado" xfId="1488" builtinId="9" hidden="1"/>
    <cellStyle name="Hipervínculo visitado" xfId="1489" builtinId="9" hidden="1"/>
    <cellStyle name="Hipervínculo visitado" xfId="1490" builtinId="9" hidden="1"/>
    <cellStyle name="Hipervínculo visitado" xfId="1491" builtinId="9" hidden="1"/>
    <cellStyle name="Hipervínculo visitado" xfId="1492" builtinId="9" hidden="1"/>
    <cellStyle name="Hipervínculo visitado" xfId="1493" builtinId="9" hidden="1"/>
    <cellStyle name="Hipervínculo visitado" xfId="1494" builtinId="9" hidden="1"/>
    <cellStyle name="Hipervínculo visitado" xfId="1495" builtinId="9" hidden="1"/>
    <cellStyle name="Hipervínculo visitado" xfId="1496" builtinId="9" hidden="1"/>
    <cellStyle name="Hipervínculo visitado" xfId="1497" builtinId="9" hidden="1"/>
    <cellStyle name="Hipervínculo visitado" xfId="1498" builtinId="9" hidden="1"/>
    <cellStyle name="Hipervínculo visitado" xfId="1499" builtinId="9" hidden="1"/>
    <cellStyle name="Hipervínculo visitado" xfId="1500" builtinId="9" hidden="1"/>
    <cellStyle name="Hipervínculo visitado" xfId="1501" builtinId="9" hidden="1"/>
    <cellStyle name="Hipervínculo visitado" xfId="1502" builtinId="9" hidden="1"/>
    <cellStyle name="Hipervínculo visitado" xfId="1503" builtinId="9" hidden="1"/>
    <cellStyle name="Hipervínculo visitado" xfId="1504" builtinId="9" hidden="1"/>
    <cellStyle name="Hipervínculo visitado" xfId="1505" builtinId="9" hidden="1"/>
    <cellStyle name="Hipervínculo visitado" xfId="1506" builtinId="9" hidden="1"/>
    <cellStyle name="Hipervínculo visitado" xfId="1507" builtinId="9" hidden="1"/>
    <cellStyle name="Hipervínculo visitado" xfId="1508" builtinId="9" hidden="1"/>
    <cellStyle name="Hipervínculo visitado" xfId="1509" builtinId="9" hidden="1"/>
    <cellStyle name="Hipervínculo visitado" xfId="1510" builtinId="9" hidden="1"/>
    <cellStyle name="Hipervínculo visitado" xfId="1511" builtinId="9" hidden="1"/>
    <cellStyle name="Hipervínculo visitado" xfId="1512" builtinId="9" hidden="1"/>
    <cellStyle name="Hipervínculo visitado" xfId="1513" builtinId="9" hidden="1"/>
    <cellStyle name="Hipervínculo visitado" xfId="1514" builtinId="9" hidden="1"/>
    <cellStyle name="Hipervínculo visitado" xfId="1515" builtinId="9" hidden="1"/>
    <cellStyle name="Hipervínculo visitado" xfId="1516" builtinId="9" hidden="1"/>
    <cellStyle name="Hipervínculo visitado" xfId="1517" builtinId="9" hidden="1"/>
    <cellStyle name="Hipervínculo visitado" xfId="1518" builtinId="9" hidden="1"/>
    <cellStyle name="Hipervínculo visitado" xfId="1519" builtinId="9" hidden="1"/>
    <cellStyle name="Hipervínculo visitado" xfId="1520" builtinId="9" hidden="1"/>
    <cellStyle name="Hipervínculo visitado" xfId="1521" builtinId="9" hidden="1"/>
    <cellStyle name="Hipervínculo visitado" xfId="1522" builtinId="9" hidden="1"/>
    <cellStyle name="Hipervínculo visitado" xfId="1523" builtinId="9" hidden="1"/>
    <cellStyle name="Hipervínculo visitado" xfId="1524" builtinId="9" hidden="1"/>
    <cellStyle name="Hipervínculo visitado" xfId="1525" builtinId="9" hidden="1"/>
    <cellStyle name="Hipervínculo visitado" xfId="1526" builtinId="9" hidden="1"/>
    <cellStyle name="Hipervínculo visitado" xfId="1527" builtinId="9" hidden="1"/>
    <cellStyle name="Hipervínculo visitado" xfId="1528" builtinId="9" hidden="1"/>
    <cellStyle name="Hipervínculo visitado" xfId="1529" builtinId="9" hidden="1"/>
    <cellStyle name="Hipervínculo visitado" xfId="1530" builtinId="9" hidden="1"/>
    <cellStyle name="Hipervínculo visitado" xfId="1531" builtinId="9" hidden="1"/>
    <cellStyle name="Hipervínculo visitado" xfId="1532" builtinId="9" hidden="1"/>
    <cellStyle name="Hipervínculo visitado" xfId="1533" builtinId="9" hidden="1"/>
    <cellStyle name="Hipervínculo visitado" xfId="1534" builtinId="9" hidden="1"/>
    <cellStyle name="Hipervínculo visitado" xfId="1535" builtinId="9" hidden="1"/>
    <cellStyle name="Hipervínculo visitado" xfId="1536" builtinId="9" hidden="1"/>
    <cellStyle name="Hipervínculo visitado" xfId="1537" builtinId="9" hidden="1"/>
    <cellStyle name="Hipervínculo visitado" xfId="1538" builtinId="9" hidden="1"/>
    <cellStyle name="Hipervínculo visitado" xfId="1539" builtinId="9" hidden="1"/>
    <cellStyle name="Hipervínculo visitado" xfId="1540" builtinId="9" hidden="1"/>
    <cellStyle name="Hipervínculo visitado" xfId="1541" builtinId="9" hidden="1"/>
    <cellStyle name="Hipervínculo visitado" xfId="1542" builtinId="9" hidden="1"/>
    <cellStyle name="Hipervínculo visitado" xfId="1543" builtinId="9" hidden="1"/>
    <cellStyle name="Hipervínculo visitado" xfId="1544" builtinId="9" hidden="1"/>
    <cellStyle name="Hipervínculo visitado" xfId="1545" builtinId="9" hidden="1"/>
    <cellStyle name="Hipervínculo visitado" xfId="1546" builtinId="9" hidden="1"/>
    <cellStyle name="Hipervínculo visitado" xfId="1547" builtinId="9" hidden="1"/>
    <cellStyle name="Hipervínculo visitado" xfId="1548" builtinId="9" hidden="1"/>
    <cellStyle name="Hipervínculo visitado" xfId="1549" builtinId="9" hidden="1"/>
    <cellStyle name="Hipervínculo visitado" xfId="1550" builtinId="9" hidden="1"/>
    <cellStyle name="Hipervínculo visitado" xfId="1551" builtinId="9" hidden="1"/>
    <cellStyle name="Hipervínculo visitado" xfId="1552" builtinId="9" hidden="1"/>
    <cellStyle name="Hipervínculo visitado" xfId="1553" builtinId="9" hidden="1"/>
    <cellStyle name="Hipervínculo visitado" xfId="1554" builtinId="9" hidden="1"/>
    <cellStyle name="Hipervínculo visitado" xfId="1555" builtinId="9" hidden="1"/>
    <cellStyle name="Hipervínculo visitado" xfId="1556" builtinId="9" hidden="1"/>
    <cellStyle name="Hipervínculo visitado" xfId="1557" builtinId="9" hidden="1"/>
    <cellStyle name="Hipervínculo visitado" xfId="1558" builtinId="9" hidden="1"/>
    <cellStyle name="Hipervínculo visitado" xfId="1559" builtinId="9" hidden="1"/>
    <cellStyle name="Hipervínculo visitado" xfId="1560" builtinId="9" hidden="1"/>
    <cellStyle name="Hipervínculo visitado" xfId="1561" builtinId="9" hidden="1"/>
    <cellStyle name="Hipervínculo visitado" xfId="1562" builtinId="9" hidden="1"/>
    <cellStyle name="Hipervínculo visitado" xfId="1563" builtinId="9" hidden="1"/>
    <cellStyle name="Hipervínculo visitado" xfId="1564" builtinId="9" hidden="1"/>
    <cellStyle name="Hipervínculo visitado" xfId="1565" builtinId="9" hidden="1"/>
    <cellStyle name="Hipervínculo visitado" xfId="1566" builtinId="9" hidden="1"/>
    <cellStyle name="Hipervínculo visitado" xfId="1567" builtinId="9" hidden="1"/>
    <cellStyle name="Hipervínculo visitado" xfId="1568" builtinId="9" hidden="1"/>
    <cellStyle name="Hipervínculo visitado" xfId="1569" builtinId="9" hidden="1"/>
    <cellStyle name="Hipervínculo visitado" xfId="1570" builtinId="9" hidden="1"/>
    <cellStyle name="Hipervínculo visitado" xfId="1571" builtinId="9" hidden="1"/>
    <cellStyle name="Hipervínculo visitado" xfId="1572" builtinId="9" hidden="1"/>
    <cellStyle name="Hipervínculo visitado" xfId="1573" builtinId="9" hidden="1"/>
    <cellStyle name="Hipervínculo visitado" xfId="1574" builtinId="9" hidden="1"/>
    <cellStyle name="Hipervínculo visitado" xfId="1575" builtinId="9" hidden="1"/>
    <cellStyle name="Hipervínculo visitado" xfId="1576" builtinId="9" hidden="1"/>
    <cellStyle name="Hipervínculo visitado" xfId="1577" builtinId="9" hidden="1"/>
    <cellStyle name="Hipervínculo visitado" xfId="1578" builtinId="9" hidden="1"/>
    <cellStyle name="Hipervínculo visitado" xfId="1579" builtinId="9" hidden="1"/>
    <cellStyle name="Hipervínculo visitado" xfId="1580" builtinId="9" hidden="1"/>
    <cellStyle name="Hipervínculo visitado" xfId="1581" builtinId="9" hidden="1"/>
    <cellStyle name="Hipervínculo visitado" xfId="1582" builtinId="9" hidden="1"/>
    <cellStyle name="Hipervínculo visitado" xfId="1583" builtinId="9" hidden="1"/>
    <cellStyle name="Hipervínculo visitado" xfId="1584" builtinId="9" hidden="1"/>
    <cellStyle name="Hipervínculo visitado" xfId="1585" builtinId="9" hidden="1"/>
    <cellStyle name="Hipervínculo visitado" xfId="1586" builtinId="9" hidden="1"/>
    <cellStyle name="Hipervínculo visitado" xfId="1587" builtinId="9" hidden="1"/>
    <cellStyle name="Hipervínculo visitado" xfId="1588" builtinId="9" hidden="1"/>
    <cellStyle name="Hipervínculo visitado" xfId="1589" builtinId="9" hidden="1"/>
    <cellStyle name="Hipervínculo visitado" xfId="1590" builtinId="9" hidden="1"/>
    <cellStyle name="Hipervínculo visitado" xfId="1591" builtinId="9" hidden="1"/>
    <cellStyle name="Hipervínculo visitado" xfId="1592" builtinId="9" hidden="1"/>
    <cellStyle name="Hipervínculo visitado" xfId="1593" builtinId="9" hidden="1"/>
    <cellStyle name="Hipervínculo visitado" xfId="1594" builtinId="9" hidden="1"/>
    <cellStyle name="Hipervínculo visitado" xfId="1595" builtinId="9" hidden="1"/>
    <cellStyle name="Hipervínculo visitado" xfId="1596" builtinId="9" hidden="1"/>
    <cellStyle name="Hipervínculo visitado" xfId="1597" builtinId="9" hidden="1"/>
    <cellStyle name="Hipervínculo visitado" xfId="1598" builtinId="9" hidden="1"/>
    <cellStyle name="Hipervínculo visitado" xfId="1599" builtinId="9" hidden="1"/>
    <cellStyle name="Hipervínculo visitado" xfId="1600" builtinId="9" hidden="1"/>
    <cellStyle name="Hipervínculo visitado" xfId="1601" builtinId="9" hidden="1"/>
    <cellStyle name="Hipervínculo visitado" xfId="1602" builtinId="9" hidden="1"/>
    <cellStyle name="Hipervínculo visitado" xfId="1603" builtinId="9" hidden="1"/>
    <cellStyle name="Hipervínculo visitado" xfId="1604" builtinId="9" hidden="1"/>
    <cellStyle name="Hipervínculo visitado" xfId="1605" builtinId="9" hidden="1"/>
    <cellStyle name="Hipervínculo visitado" xfId="1606" builtinId="9" hidden="1"/>
    <cellStyle name="Hipervínculo visitado" xfId="1607" builtinId="9" hidden="1"/>
    <cellStyle name="Hipervínculo visitado" xfId="1608" builtinId="9" hidden="1"/>
    <cellStyle name="Hipervínculo visitado" xfId="1609" builtinId="9" hidden="1"/>
    <cellStyle name="Hipervínculo visitado" xfId="1610" builtinId="9" hidden="1"/>
    <cellStyle name="Hipervínculo visitado" xfId="1611" builtinId="9" hidden="1"/>
    <cellStyle name="Hipervínculo visitado" xfId="1612" builtinId="9" hidden="1"/>
    <cellStyle name="Hipervínculo visitado" xfId="1613" builtinId="9" hidden="1"/>
    <cellStyle name="Hipervínculo visitado" xfId="1614" builtinId="9" hidden="1"/>
    <cellStyle name="Hipervínculo visitado" xfId="1615" builtinId="9" hidden="1"/>
    <cellStyle name="Hipervínculo visitado" xfId="1616" builtinId="9" hidden="1"/>
    <cellStyle name="Hipervínculo visitado" xfId="1617" builtinId="9" hidden="1"/>
    <cellStyle name="Hipervínculo visitado" xfId="1618" builtinId="9" hidden="1"/>
    <cellStyle name="Hipervínculo visitado" xfId="1619" builtinId="9" hidden="1"/>
    <cellStyle name="Hipervínculo visitado" xfId="1620" builtinId="9" hidden="1"/>
    <cellStyle name="Hipervínculo visitado" xfId="1621" builtinId="9" hidden="1"/>
    <cellStyle name="Hipervínculo visitado" xfId="1622" builtinId="9" hidden="1"/>
    <cellStyle name="Hipervínculo visitado" xfId="1623" builtinId="9" hidden="1"/>
    <cellStyle name="Hipervínculo visitado" xfId="1624" builtinId="9" hidden="1"/>
    <cellStyle name="Hipervínculo visitado" xfId="1625" builtinId="9" hidden="1"/>
    <cellStyle name="Hipervínculo visitado" xfId="1626" builtinId="9" hidden="1"/>
    <cellStyle name="Hipervínculo visitado" xfId="1627" builtinId="9" hidden="1"/>
    <cellStyle name="Hipervínculo visitado" xfId="1628" builtinId="9" hidden="1"/>
    <cellStyle name="Hipervínculo visitado" xfId="1629" builtinId="9" hidden="1"/>
    <cellStyle name="Hipervínculo visitado" xfId="1630" builtinId="9" hidden="1"/>
    <cellStyle name="Hipervínculo visitado" xfId="1631" builtinId="9" hidden="1"/>
    <cellStyle name="Hipervínculo visitado" xfId="1632" builtinId="9" hidden="1"/>
    <cellStyle name="Hipervínculo visitado" xfId="1633" builtinId="9" hidden="1"/>
    <cellStyle name="Hipervínculo visitado" xfId="1634" builtinId="9" hidden="1"/>
    <cellStyle name="Hipervínculo visitado" xfId="1635" builtinId="9" hidden="1"/>
    <cellStyle name="Hipervínculo visitado" xfId="1636" builtinId="9" hidden="1"/>
    <cellStyle name="Hipervínculo visitado" xfId="1637" builtinId="9" hidden="1"/>
    <cellStyle name="Hipervínculo visitado" xfId="1638" builtinId="9" hidden="1"/>
    <cellStyle name="Hipervínculo visitado" xfId="1639" builtinId="9" hidden="1"/>
    <cellStyle name="Hipervínculo visitado" xfId="1640" builtinId="9" hidden="1"/>
    <cellStyle name="Hipervínculo visitado" xfId="1641" builtinId="9" hidden="1"/>
    <cellStyle name="Hipervínculo visitado" xfId="1642" builtinId="9" hidden="1"/>
    <cellStyle name="Hipervínculo visitado" xfId="1643" builtinId="9" hidden="1"/>
    <cellStyle name="Hipervínculo visitado" xfId="1644" builtinId="9" hidden="1"/>
    <cellStyle name="Hipervínculo visitado" xfId="1645" builtinId="9" hidden="1"/>
    <cellStyle name="Hipervínculo visitado" xfId="1646" builtinId="9" hidden="1"/>
    <cellStyle name="Hipervínculo visitado" xfId="1647" builtinId="9" hidden="1"/>
    <cellStyle name="Hipervínculo visitado" xfId="1648" builtinId="9" hidden="1"/>
    <cellStyle name="Hipervínculo visitado" xfId="1649" builtinId="9" hidden="1"/>
    <cellStyle name="Hipervínculo visitado" xfId="1650" builtinId="9" hidden="1"/>
    <cellStyle name="Hipervínculo visitado" xfId="1651" builtinId="9" hidden="1"/>
    <cellStyle name="Hipervínculo visitado" xfId="1652" builtinId="9" hidden="1"/>
    <cellStyle name="Hipervínculo visitado" xfId="1653" builtinId="9" hidden="1"/>
    <cellStyle name="Hipervínculo visitado" xfId="1654" builtinId="9" hidden="1"/>
    <cellStyle name="Hipervínculo visitado" xfId="1655" builtinId="9" hidden="1"/>
    <cellStyle name="Hipervínculo visitado" xfId="1656" builtinId="9" hidden="1"/>
    <cellStyle name="Hipervínculo visitado" xfId="1657" builtinId="9" hidden="1"/>
    <cellStyle name="Hipervínculo visitado" xfId="1658" builtinId="9" hidden="1"/>
    <cellStyle name="Hipervínculo visitado" xfId="1659" builtinId="9" hidden="1"/>
    <cellStyle name="Hipervínculo visitado" xfId="1660" builtinId="9" hidden="1"/>
    <cellStyle name="Hipervínculo visitado" xfId="1661" builtinId="9" hidden="1"/>
    <cellStyle name="Hipervínculo visitado" xfId="1662" builtinId="9" hidden="1"/>
    <cellStyle name="Hipervínculo visitado" xfId="1663" builtinId="9" hidden="1"/>
    <cellStyle name="Hipervínculo visitado" xfId="1664" builtinId="9" hidden="1"/>
    <cellStyle name="Hipervínculo visitado" xfId="1665" builtinId="9" hidden="1"/>
    <cellStyle name="Hipervínculo visitado" xfId="1666" builtinId="9" hidden="1"/>
    <cellStyle name="Hipervínculo visitado" xfId="1667" builtinId="9" hidden="1"/>
    <cellStyle name="Hipervínculo visitado" xfId="1668" builtinId="9" hidden="1"/>
    <cellStyle name="Hipervínculo visitado" xfId="1669" builtinId="9" hidden="1"/>
    <cellStyle name="Hipervínculo visitado" xfId="1670" builtinId="9" hidden="1"/>
    <cellStyle name="Hipervínculo visitado" xfId="1671" builtinId="9" hidden="1"/>
    <cellStyle name="Hipervínculo visitado" xfId="1672" builtinId="9" hidden="1"/>
    <cellStyle name="Hipervínculo visitado" xfId="1673" builtinId="9" hidden="1"/>
    <cellStyle name="Hipervínculo visitado" xfId="1674" builtinId="9" hidden="1"/>
    <cellStyle name="Hipervínculo visitado" xfId="1675" builtinId="9" hidden="1"/>
    <cellStyle name="Hipervínculo visitado" xfId="1676" builtinId="9" hidden="1"/>
    <cellStyle name="Hipervínculo visitado" xfId="1677" builtinId="9" hidden="1"/>
    <cellStyle name="Hipervínculo visitado" xfId="1678" builtinId="9" hidden="1"/>
    <cellStyle name="Hipervínculo visitado" xfId="1679" builtinId="9" hidden="1"/>
    <cellStyle name="Hipervínculo visitado" xfId="1680" builtinId="9" hidden="1"/>
    <cellStyle name="Hipervínculo visitado" xfId="1681" builtinId="9" hidden="1"/>
    <cellStyle name="Hipervínculo visitado" xfId="1682" builtinId="9" hidden="1"/>
    <cellStyle name="Hipervínculo visitado" xfId="1683" builtinId="9" hidden="1"/>
    <cellStyle name="Hipervínculo visitado" xfId="1684" builtinId="9" hidden="1"/>
    <cellStyle name="Hipervínculo visitado" xfId="1685" builtinId="9" hidden="1"/>
    <cellStyle name="Hipervínculo visitado" xfId="1686" builtinId="9" hidden="1"/>
    <cellStyle name="Hipervínculo visitado" xfId="1687" builtinId="9" hidden="1"/>
    <cellStyle name="Hipervínculo visitado" xfId="1688" builtinId="9" hidden="1"/>
    <cellStyle name="Hipervínculo visitado" xfId="1689" builtinId="9" hidden="1"/>
    <cellStyle name="Hipervínculo visitado" xfId="1690" builtinId="9" hidden="1"/>
    <cellStyle name="Hipervínculo visitado" xfId="1691" builtinId="9" hidden="1"/>
    <cellStyle name="Hipervínculo visitado" xfId="1692" builtinId="9" hidden="1"/>
    <cellStyle name="Hipervínculo visitado" xfId="1693" builtinId="9" hidden="1"/>
    <cellStyle name="Hipervínculo visitado" xfId="1694" builtinId="9" hidden="1"/>
    <cellStyle name="Hipervínculo visitado" xfId="1695" builtinId="9" hidden="1"/>
    <cellStyle name="Hipervínculo visitado" xfId="1696" builtinId="9" hidden="1"/>
    <cellStyle name="Hipervínculo visitado" xfId="1697" builtinId="9" hidden="1"/>
    <cellStyle name="Hipervínculo visitado" xfId="1698" builtinId="9" hidden="1"/>
    <cellStyle name="Hipervínculo visitado" xfId="1699" builtinId="9" hidden="1"/>
    <cellStyle name="Hipervínculo visitado" xfId="1700" builtinId="9" hidden="1"/>
    <cellStyle name="Hipervínculo visitado" xfId="1701" builtinId="9" hidden="1"/>
    <cellStyle name="Hipervínculo visitado" xfId="1702" builtinId="9" hidden="1"/>
    <cellStyle name="Hipervínculo visitado" xfId="1703" builtinId="9" hidden="1"/>
    <cellStyle name="Hipervínculo visitado" xfId="1704" builtinId="9" hidden="1"/>
    <cellStyle name="Hipervínculo visitado" xfId="1705" builtinId="9" hidden="1"/>
    <cellStyle name="Hipervínculo visitado" xfId="1706" builtinId="9" hidden="1"/>
    <cellStyle name="Hipervínculo visitado" xfId="1707" builtinId="9" hidden="1"/>
    <cellStyle name="Hipervínculo visitado" xfId="1708" builtinId="9" hidden="1"/>
    <cellStyle name="Hipervínculo visitado" xfId="1709" builtinId="9" hidden="1"/>
    <cellStyle name="Hipervínculo visitado" xfId="1710" builtinId="9" hidden="1"/>
    <cellStyle name="Hipervínculo visitado" xfId="1711" builtinId="9" hidden="1"/>
    <cellStyle name="Hipervínculo visitado" xfId="1712" builtinId="9" hidden="1"/>
    <cellStyle name="Hipervínculo visitado" xfId="1713" builtinId="9" hidden="1"/>
    <cellStyle name="Hipervínculo visitado" xfId="1714" builtinId="9" hidden="1"/>
    <cellStyle name="Hipervínculo visitado" xfId="1715" builtinId="9" hidden="1"/>
    <cellStyle name="Hipervínculo visitado" xfId="1716" builtinId="9" hidden="1"/>
    <cellStyle name="Hipervínculo visitado" xfId="1717" builtinId="9" hidden="1"/>
    <cellStyle name="Hipervínculo visitado" xfId="1718" builtinId="9" hidden="1"/>
    <cellStyle name="Hipervínculo visitado" xfId="1719" builtinId="9" hidden="1"/>
    <cellStyle name="Hipervínculo visitado" xfId="1720" builtinId="9" hidden="1"/>
    <cellStyle name="Hipervínculo visitado" xfId="1721" builtinId="9" hidden="1"/>
    <cellStyle name="Hipervínculo visitado" xfId="1722" builtinId="9" hidden="1"/>
    <cellStyle name="Hipervínculo visitado" xfId="1723" builtinId="9" hidden="1"/>
    <cellStyle name="Hipervínculo visitado" xfId="1724" builtinId="9" hidden="1"/>
    <cellStyle name="Hipervínculo visitado" xfId="1725" builtinId="9" hidden="1"/>
    <cellStyle name="Hipervínculo visitado" xfId="1726" builtinId="9" hidden="1"/>
    <cellStyle name="Hipervínculo visitado" xfId="1727" builtinId="9" hidden="1"/>
    <cellStyle name="Hipervínculo visitado" xfId="1728" builtinId="9" hidden="1"/>
    <cellStyle name="Hipervínculo visitado" xfId="1729" builtinId="9" hidden="1"/>
    <cellStyle name="Hipervínculo visitado" xfId="1730" builtinId="9" hidden="1"/>
    <cellStyle name="Hipervínculo visitado" xfId="1731" builtinId="9" hidden="1"/>
    <cellStyle name="Hipervínculo visitado" xfId="1732" builtinId="9" hidden="1"/>
    <cellStyle name="Hipervínculo visitado" xfId="1733" builtinId="9" hidden="1"/>
    <cellStyle name="Hipervínculo visitado" xfId="1734" builtinId="9" hidden="1"/>
    <cellStyle name="Hipervínculo visitado" xfId="1735" builtinId="9" hidden="1"/>
    <cellStyle name="Hipervínculo visitado" xfId="1736" builtinId="9" hidden="1"/>
    <cellStyle name="Hipervínculo visitado" xfId="1737" builtinId="9" hidden="1"/>
    <cellStyle name="Hipervínculo visitado" xfId="1738" builtinId="9" hidden="1"/>
    <cellStyle name="Hipervínculo visitado" xfId="1739" builtinId="9" hidden="1"/>
    <cellStyle name="Hipervínculo visitado" xfId="1740" builtinId="9" hidden="1"/>
    <cellStyle name="Hipervínculo visitado" xfId="1741" builtinId="9" hidden="1"/>
    <cellStyle name="Hipervínculo visitado" xfId="1742" builtinId="9" hidden="1"/>
    <cellStyle name="Hipervínculo visitado" xfId="1743" builtinId="9" hidden="1"/>
    <cellStyle name="Hipervínculo visitado" xfId="1744" builtinId="9" hidden="1"/>
    <cellStyle name="Hipervínculo visitado" xfId="1745" builtinId="9" hidden="1"/>
    <cellStyle name="Hipervínculo visitado" xfId="1746" builtinId="9" hidden="1"/>
    <cellStyle name="Hipervínculo visitado" xfId="1747" builtinId="9" hidden="1"/>
    <cellStyle name="Hipervínculo visitado" xfId="1748" builtinId="9" hidden="1"/>
    <cellStyle name="Hipervínculo visitado" xfId="1749" builtinId="9" hidden="1"/>
    <cellStyle name="Hipervínculo visitado" xfId="1750" builtinId="9" hidden="1"/>
    <cellStyle name="Hipervínculo visitado" xfId="1751" builtinId="9" hidden="1"/>
    <cellStyle name="Hipervínculo visitado" xfId="1752" builtinId="9" hidden="1"/>
    <cellStyle name="Hipervínculo visitado" xfId="1753" builtinId="9" hidden="1"/>
    <cellStyle name="Hipervínculo visitado" xfId="1754" builtinId="9" hidden="1"/>
    <cellStyle name="Hipervínculo visitado" xfId="1755" builtinId="9" hidden="1"/>
    <cellStyle name="Hipervínculo visitado" xfId="1756" builtinId="9" hidden="1"/>
    <cellStyle name="Hipervínculo visitado" xfId="1757" builtinId="9" hidden="1"/>
    <cellStyle name="Hipervínculo visitado" xfId="1758" builtinId="9" hidden="1"/>
    <cellStyle name="Hipervínculo visitado" xfId="1759" builtinId="9" hidden="1"/>
    <cellStyle name="Hipervínculo visitado" xfId="1760" builtinId="9" hidden="1"/>
    <cellStyle name="Hipervínculo visitado" xfId="1761" builtinId="9" hidden="1"/>
    <cellStyle name="Hipervínculo visitado" xfId="1762" builtinId="9" hidden="1"/>
    <cellStyle name="Hipervínculo visitado" xfId="1763" builtinId="9" hidden="1"/>
    <cellStyle name="Hipervínculo visitado" xfId="1764" builtinId="9" hidden="1"/>
    <cellStyle name="Hipervínculo visitado" xfId="1765" builtinId="9" hidden="1"/>
    <cellStyle name="Hipervínculo visitado" xfId="1766" builtinId="9" hidden="1"/>
    <cellStyle name="Hipervínculo visitado" xfId="1767" builtinId="9" hidden="1"/>
    <cellStyle name="Hipervínculo visitado" xfId="1768" builtinId="9" hidden="1"/>
    <cellStyle name="Hipervínculo visitado" xfId="1769" builtinId="9" hidden="1"/>
    <cellStyle name="Hipervínculo visitado" xfId="1770" builtinId="9" hidden="1"/>
    <cellStyle name="Hipervínculo visitado" xfId="1771" builtinId="9" hidden="1"/>
    <cellStyle name="Hipervínculo visitado" xfId="1772" builtinId="9" hidden="1"/>
    <cellStyle name="Hipervínculo visitado" xfId="1773" builtinId="9" hidden="1"/>
    <cellStyle name="Hipervínculo visitado" xfId="1774" builtinId="9" hidden="1"/>
    <cellStyle name="Hipervínculo visitado" xfId="1775" builtinId="9" hidden="1"/>
    <cellStyle name="Hipervínculo visitado" xfId="1776" builtinId="9" hidden="1"/>
    <cellStyle name="Hipervínculo visitado" xfId="1777" builtinId="9" hidden="1"/>
    <cellStyle name="Hipervínculo visitado" xfId="1778" builtinId="9" hidden="1"/>
    <cellStyle name="Hipervínculo visitado" xfId="1779" builtinId="9" hidden="1"/>
    <cellStyle name="Hipervínculo visitado" xfId="1780" builtinId="9" hidden="1"/>
    <cellStyle name="Hipervínculo visitado" xfId="1781" builtinId="9" hidden="1"/>
    <cellStyle name="Hipervínculo visitado" xfId="1782" builtinId="9" hidden="1"/>
    <cellStyle name="Hipervínculo visitado" xfId="1783" builtinId="9" hidden="1"/>
    <cellStyle name="Hipervínculo visitado" xfId="1784" builtinId="9" hidden="1"/>
    <cellStyle name="Hipervínculo visitado" xfId="1785" builtinId="9" hidden="1"/>
    <cellStyle name="Hipervínculo visitado" xfId="1786" builtinId="9" hidden="1"/>
    <cellStyle name="Hipervínculo visitado" xfId="1787" builtinId="9" hidden="1"/>
    <cellStyle name="Hipervínculo visitado" xfId="1788" builtinId="9" hidden="1"/>
    <cellStyle name="Hipervínculo visitado" xfId="1789" builtinId="9" hidden="1"/>
    <cellStyle name="Hipervínculo visitado" xfId="1790" builtinId="9" hidden="1"/>
    <cellStyle name="Hipervínculo visitado" xfId="1791" builtinId="9" hidden="1"/>
    <cellStyle name="Hipervínculo visitado" xfId="1792" builtinId="9" hidden="1"/>
    <cellStyle name="Hipervínculo visitado" xfId="1793" builtinId="9" hidden="1"/>
    <cellStyle name="Hipervínculo visitado" xfId="1794" builtinId="9" hidden="1"/>
    <cellStyle name="Hipervínculo visitado" xfId="1795" builtinId="9" hidden="1"/>
    <cellStyle name="Hipervínculo visitado" xfId="1796" builtinId="9" hidden="1"/>
    <cellStyle name="Hipervínculo visitado" xfId="1797" builtinId="9" hidden="1"/>
    <cellStyle name="Hipervínculo visitado" xfId="1798" builtinId="9" hidden="1"/>
    <cellStyle name="Hipervínculo visitado" xfId="1799" builtinId="9" hidden="1"/>
    <cellStyle name="Hipervínculo visitado" xfId="1800" builtinId="9" hidden="1"/>
    <cellStyle name="Hipervínculo visitado" xfId="1801" builtinId="9" hidden="1"/>
    <cellStyle name="Hipervínculo visitado" xfId="1802" builtinId="9" hidden="1"/>
    <cellStyle name="Hipervínculo visitado" xfId="1803" builtinId="9" hidden="1"/>
    <cellStyle name="Hipervínculo visitado" xfId="1804" builtinId="9" hidden="1"/>
    <cellStyle name="Hipervínculo visitado" xfId="1805" builtinId="9" hidden="1"/>
    <cellStyle name="Hipervínculo visitado" xfId="1806" builtinId="9" hidden="1"/>
    <cellStyle name="Hipervínculo visitado" xfId="1807" builtinId="9" hidden="1"/>
    <cellStyle name="Hipervínculo visitado" xfId="1808" builtinId="9" hidden="1"/>
    <cellStyle name="Hipervínculo visitado" xfId="1809" builtinId="9" hidden="1"/>
    <cellStyle name="Hipervínculo visitado" xfId="1810" builtinId="9" hidden="1"/>
    <cellStyle name="Hipervínculo visitado" xfId="1811" builtinId="9" hidden="1"/>
    <cellStyle name="Hipervínculo visitado" xfId="1812" builtinId="9" hidden="1"/>
    <cellStyle name="Hipervínculo visitado" xfId="1813" builtinId="9" hidden="1"/>
    <cellStyle name="Hipervínculo visitado" xfId="1814" builtinId="9" hidden="1"/>
    <cellStyle name="Hipervínculo visitado" xfId="1815" builtinId="9" hidden="1"/>
    <cellStyle name="Hipervínculo visitado" xfId="1816" builtinId="9" hidden="1"/>
    <cellStyle name="Hipervínculo visitado" xfId="1817" builtinId="9" hidden="1"/>
    <cellStyle name="Hipervínculo visitado" xfId="1818" builtinId="9" hidden="1"/>
    <cellStyle name="Hipervínculo visitado" xfId="1819" builtinId="9" hidden="1"/>
    <cellStyle name="Hipervínculo visitado" xfId="1820" builtinId="9" hidden="1"/>
    <cellStyle name="Hipervínculo visitado" xfId="1821" builtinId="9" hidden="1"/>
    <cellStyle name="Hipervínculo visitado" xfId="1822" builtinId="9" hidden="1"/>
    <cellStyle name="Hipervínculo visitado" xfId="1823" builtinId="9" hidden="1"/>
    <cellStyle name="Hipervínculo visitado" xfId="1824" builtinId="9" hidden="1"/>
    <cellStyle name="Hipervínculo visitado" xfId="1825" builtinId="9" hidden="1"/>
    <cellStyle name="Hipervínculo visitado" xfId="1826" builtinId="9" hidden="1"/>
    <cellStyle name="Hipervínculo visitado" xfId="1827" builtinId="9" hidden="1"/>
    <cellStyle name="Hipervínculo visitado" xfId="1828" builtinId="9" hidden="1"/>
    <cellStyle name="Hipervínculo visitado" xfId="1829" builtinId="9" hidden="1"/>
    <cellStyle name="Hipervínculo visitado" xfId="1830" builtinId="9" hidden="1"/>
    <cellStyle name="Hipervínculo visitado" xfId="1831" builtinId="9" hidden="1"/>
    <cellStyle name="Hipervínculo visitado" xfId="1832" builtinId="9" hidden="1"/>
    <cellStyle name="Hipervínculo visitado" xfId="1833" builtinId="9" hidden="1"/>
    <cellStyle name="Hipervínculo visitado" xfId="1834" builtinId="9" hidden="1"/>
    <cellStyle name="Hipervínculo visitado" xfId="1835" builtinId="9" hidden="1"/>
    <cellStyle name="Hipervínculo visitado" xfId="1836" builtinId="9" hidden="1"/>
    <cellStyle name="Hipervínculo visitado" xfId="1837" builtinId="9" hidden="1"/>
    <cellStyle name="Hipervínculo visitado" xfId="1838" builtinId="9" hidden="1"/>
    <cellStyle name="Hipervínculo visitado" xfId="1839" builtinId="9" hidden="1"/>
    <cellStyle name="Hipervínculo visitado" xfId="1840" builtinId="9" hidden="1"/>
    <cellStyle name="Hipervínculo visitado" xfId="1841" builtinId="9" hidden="1"/>
    <cellStyle name="Hipervínculo visitado" xfId="1842" builtinId="9" hidden="1"/>
    <cellStyle name="Hipervínculo visitado" xfId="1843" builtinId="9" hidden="1"/>
    <cellStyle name="Hipervínculo visitado" xfId="1844" builtinId="9" hidden="1"/>
    <cellStyle name="Hipervínculo visitado" xfId="1845" builtinId="9" hidden="1"/>
    <cellStyle name="Hipervínculo visitado" xfId="1846" builtinId="9" hidden="1"/>
    <cellStyle name="Hipervínculo visitado" xfId="1847" builtinId="9" hidden="1"/>
    <cellStyle name="Hipervínculo visitado" xfId="1848" builtinId="9" hidden="1"/>
    <cellStyle name="Hipervínculo visitado" xfId="1849" builtinId="9" hidden="1"/>
    <cellStyle name="Hipervínculo visitado" xfId="1850" builtinId="9" hidden="1"/>
    <cellStyle name="Hipervínculo visitado" xfId="1851" builtinId="9" hidden="1"/>
    <cellStyle name="Hipervínculo visitado" xfId="1852" builtinId="9" hidden="1"/>
    <cellStyle name="Hipervínculo visitado" xfId="1853" builtinId="9" hidden="1"/>
    <cellStyle name="Hipervínculo visitado" xfId="1854" builtinId="9" hidden="1"/>
    <cellStyle name="Hipervínculo visitado" xfId="1855" builtinId="9" hidden="1"/>
    <cellStyle name="Hipervínculo visitado" xfId="1856" builtinId="9" hidden="1"/>
    <cellStyle name="Hipervínculo visitado" xfId="1857" builtinId="9" hidden="1"/>
    <cellStyle name="Hipervínculo visitado" xfId="1858" builtinId="9" hidden="1"/>
    <cellStyle name="Hipervínculo visitado" xfId="1859" builtinId="9" hidden="1"/>
    <cellStyle name="Hipervínculo visitado" xfId="1860" builtinId="9" hidden="1"/>
    <cellStyle name="Hipervínculo visitado" xfId="1861" builtinId="9" hidden="1"/>
    <cellStyle name="Hipervínculo visitado" xfId="1862" builtinId="9" hidden="1"/>
    <cellStyle name="Hipervínculo visitado" xfId="1863" builtinId="9" hidden="1"/>
    <cellStyle name="Hipervínculo visitado" xfId="1864" builtinId="9" hidden="1"/>
    <cellStyle name="Hipervínculo visitado" xfId="1865" builtinId="9" hidden="1"/>
    <cellStyle name="Hipervínculo visitado" xfId="1866" builtinId="9" hidden="1"/>
    <cellStyle name="Hipervínculo visitado" xfId="1867" builtinId="9" hidden="1"/>
    <cellStyle name="Hipervínculo visitado" xfId="1868" builtinId="9" hidden="1"/>
    <cellStyle name="Hipervínculo visitado" xfId="1869" builtinId="9" hidden="1"/>
    <cellStyle name="Hipervínculo visitado" xfId="1870" builtinId="9" hidden="1"/>
    <cellStyle name="Hipervínculo visitado" xfId="1871" builtinId="9" hidden="1"/>
    <cellStyle name="Hipervínculo visitado" xfId="1872" builtinId="9" hidden="1"/>
    <cellStyle name="Hipervínculo visitado" xfId="1873" builtinId="9" hidden="1"/>
    <cellStyle name="Hipervínculo visitado" xfId="1874" builtinId="9" hidden="1"/>
    <cellStyle name="Hipervínculo visitado" xfId="1875" builtinId="9" hidden="1"/>
    <cellStyle name="Hipervínculo visitado" xfId="1876" builtinId="9" hidden="1"/>
    <cellStyle name="Hipervínculo visitado" xfId="1877" builtinId="9" hidden="1"/>
    <cellStyle name="Hipervínculo visitado" xfId="1878" builtinId="9" hidden="1"/>
    <cellStyle name="Hipervínculo visitado" xfId="1879" builtinId="9" hidden="1"/>
    <cellStyle name="Hipervínculo visitado" xfId="1880" builtinId="9" hidden="1"/>
    <cellStyle name="Hipervínculo visitado" xfId="1881" builtinId="9" hidden="1"/>
    <cellStyle name="Hipervínculo visitado" xfId="1882" builtinId="9" hidden="1"/>
    <cellStyle name="Hipervínculo visitado" xfId="1883" builtinId="9" hidden="1"/>
    <cellStyle name="Hipervínculo visitado" xfId="1884" builtinId="9" hidden="1"/>
    <cellStyle name="Hipervínculo visitado" xfId="1885" builtinId="9" hidden="1"/>
    <cellStyle name="Hipervínculo visitado" xfId="1886" builtinId="9" hidden="1"/>
    <cellStyle name="Hipervínculo visitado" xfId="1887" builtinId="9" hidden="1"/>
    <cellStyle name="Hipervínculo visitado" xfId="1888" builtinId="9" hidden="1"/>
    <cellStyle name="Hipervínculo visitado" xfId="1889" builtinId="9" hidden="1"/>
    <cellStyle name="Hipervínculo visitado" xfId="1890" builtinId="9" hidden="1"/>
    <cellStyle name="Hipervínculo visitado" xfId="1891" builtinId="9" hidden="1"/>
    <cellStyle name="Hipervínculo visitado" xfId="1892" builtinId="9" hidden="1"/>
    <cellStyle name="Hipervínculo visitado" xfId="1893" builtinId="9" hidden="1"/>
    <cellStyle name="Hipervínculo visitado" xfId="1894" builtinId="9" hidden="1"/>
    <cellStyle name="Hipervínculo visitado" xfId="1895" builtinId="9" hidden="1"/>
    <cellStyle name="Hipervínculo visitado" xfId="1896" builtinId="9" hidden="1"/>
    <cellStyle name="Hipervínculo visitado" xfId="1897" builtinId="9" hidden="1"/>
    <cellStyle name="Hipervínculo visitado" xfId="1898" builtinId="9" hidden="1"/>
    <cellStyle name="Hipervínculo visitado" xfId="1899" builtinId="9" hidden="1"/>
    <cellStyle name="Hipervínculo visitado" xfId="1900" builtinId="9" hidden="1"/>
    <cellStyle name="Hipervínculo visitado" xfId="1901" builtinId="9" hidden="1"/>
    <cellStyle name="Hipervínculo visitado" xfId="1902" builtinId="9" hidden="1"/>
    <cellStyle name="Hipervínculo visitado" xfId="1903" builtinId="9" hidden="1"/>
    <cellStyle name="Hipervínculo visitado" xfId="1904" builtinId="9" hidden="1"/>
    <cellStyle name="Hipervínculo visitado" xfId="1905" builtinId="9" hidden="1"/>
    <cellStyle name="Hipervínculo visitado" xfId="1906" builtinId="9" hidden="1"/>
    <cellStyle name="Hipervínculo visitado" xfId="1907" builtinId="9" hidden="1"/>
    <cellStyle name="Hipervínculo visitado" xfId="1908" builtinId="9" hidden="1"/>
    <cellStyle name="Hipervínculo visitado" xfId="1909" builtinId="9" hidden="1"/>
    <cellStyle name="Hipervínculo visitado" xfId="1910" builtinId="9" hidden="1"/>
    <cellStyle name="Hipervínculo visitado" xfId="1911" builtinId="9" hidden="1"/>
    <cellStyle name="Hipervínculo visitado" xfId="1912" builtinId="9" hidden="1"/>
    <cellStyle name="Hipervínculo visitado" xfId="1913" builtinId="9" hidden="1"/>
    <cellStyle name="Hipervínculo visitado" xfId="1914" builtinId="9" hidden="1"/>
    <cellStyle name="Hipervínculo visitado" xfId="1915" builtinId="9" hidden="1"/>
    <cellStyle name="Hipervínculo visitado" xfId="1916" builtinId="9" hidden="1"/>
    <cellStyle name="Hipervínculo visitado" xfId="1917" builtinId="9" hidden="1"/>
    <cellStyle name="Hipervínculo visitado" xfId="1918" builtinId="9" hidden="1"/>
    <cellStyle name="Hipervínculo visitado" xfId="1919" builtinId="9" hidden="1"/>
    <cellStyle name="Hipervínculo visitado" xfId="1920" builtinId="9" hidden="1"/>
    <cellStyle name="Hipervínculo visitado" xfId="1921" builtinId="9" hidden="1"/>
    <cellStyle name="Hipervínculo visitado" xfId="1922" builtinId="9" hidden="1"/>
    <cellStyle name="Hipervínculo visitado" xfId="1923" builtinId="9" hidden="1"/>
    <cellStyle name="Hipervínculo visitado" xfId="1924" builtinId="9" hidden="1"/>
    <cellStyle name="Hipervínculo visitado" xfId="1925" builtinId="9" hidden="1"/>
    <cellStyle name="Hipervínculo visitado" xfId="1926" builtinId="9" hidden="1"/>
    <cellStyle name="Hipervínculo visitado" xfId="1927" builtinId="9" hidden="1"/>
    <cellStyle name="Hipervínculo visitado" xfId="1928" builtinId="9" hidden="1"/>
    <cellStyle name="Hipervínculo visitado" xfId="1929" builtinId="9" hidden="1"/>
    <cellStyle name="Hipervínculo visitado" xfId="1930" builtinId="9" hidden="1"/>
    <cellStyle name="Hipervínculo visitado" xfId="1931" builtinId="9" hidden="1"/>
    <cellStyle name="Hipervínculo visitado" xfId="1932" builtinId="9" hidden="1"/>
    <cellStyle name="Hipervínculo visitado" xfId="1933" builtinId="9" hidden="1"/>
    <cellStyle name="Hipervínculo visitado" xfId="1934" builtinId="9" hidden="1"/>
    <cellStyle name="Hipervínculo visitado" xfId="1935" builtinId="9" hidden="1"/>
    <cellStyle name="Hipervínculo visitado" xfId="1936" builtinId="9" hidden="1"/>
    <cellStyle name="Hipervínculo visitado" xfId="1937" builtinId="9" hidden="1"/>
    <cellStyle name="Hipervínculo visitado" xfId="1938" builtinId="9" hidden="1"/>
    <cellStyle name="Hipervínculo visitado" xfId="1939" builtinId="9" hidden="1"/>
    <cellStyle name="Hipervínculo visitado" xfId="1940" builtinId="9" hidden="1"/>
    <cellStyle name="Hipervínculo visitado" xfId="1941" builtinId="9" hidden="1"/>
    <cellStyle name="Hipervínculo visitado" xfId="1942" builtinId="9" hidden="1"/>
    <cellStyle name="Hipervínculo visitado" xfId="1943" builtinId="9" hidden="1"/>
    <cellStyle name="Hipervínculo visitado" xfId="1944" builtinId="9" hidden="1"/>
    <cellStyle name="Hipervínculo visitado" xfId="1945" builtinId="9" hidden="1"/>
    <cellStyle name="Hipervínculo visitado" xfId="1946" builtinId="9" hidden="1"/>
    <cellStyle name="Hipervínculo visitado" xfId="1947" builtinId="9" hidden="1"/>
    <cellStyle name="Hipervínculo visitado" xfId="1948" builtinId="9" hidden="1"/>
    <cellStyle name="Hipervínculo visitado" xfId="1949" builtinId="9" hidden="1"/>
    <cellStyle name="Hipervínculo visitado" xfId="1950" builtinId="9" hidden="1"/>
    <cellStyle name="Hipervínculo visitado" xfId="1951" builtinId="9" hidden="1"/>
    <cellStyle name="Hipervínculo visitado" xfId="1952" builtinId="9" hidden="1"/>
    <cellStyle name="Hipervínculo visitado" xfId="1953" builtinId="9" hidden="1"/>
    <cellStyle name="Hipervínculo visitado" xfId="1954" builtinId="9" hidden="1"/>
    <cellStyle name="Hipervínculo visitado" xfId="1955" builtinId="9" hidden="1"/>
    <cellStyle name="Hipervínculo visitado" xfId="1956" builtinId="9" hidden="1"/>
    <cellStyle name="Hipervínculo visitado" xfId="1957" builtinId="9" hidden="1"/>
    <cellStyle name="Hipervínculo visitado" xfId="1958" builtinId="9" hidden="1"/>
    <cellStyle name="Hipervínculo visitado" xfId="1959" builtinId="9" hidden="1"/>
    <cellStyle name="Hipervínculo visitado" xfId="1960" builtinId="9" hidden="1"/>
    <cellStyle name="Hipervínculo visitado" xfId="1961" builtinId="9" hidden="1"/>
    <cellStyle name="Hipervínculo visitado" xfId="1962" builtinId="9" hidden="1"/>
    <cellStyle name="Hipervínculo visitado" xfId="1963" builtinId="9" hidden="1"/>
    <cellStyle name="Hipervínculo visitado" xfId="1964" builtinId="9" hidden="1"/>
    <cellStyle name="Hipervínculo visitado" xfId="1965" builtinId="9" hidden="1"/>
    <cellStyle name="Hipervínculo visitado" xfId="1966" builtinId="9" hidden="1"/>
    <cellStyle name="Hipervínculo visitado" xfId="1967" builtinId="9" hidden="1"/>
    <cellStyle name="Hipervínculo visitado" xfId="1968" builtinId="9" hidden="1"/>
    <cellStyle name="Hipervínculo visitado" xfId="1969" builtinId="9" hidden="1"/>
    <cellStyle name="Hipervínculo visitado" xfId="1970" builtinId="9" hidden="1"/>
    <cellStyle name="Hipervínculo visitado" xfId="1971" builtinId="9" hidden="1"/>
    <cellStyle name="Hipervínculo visitado" xfId="1972" builtinId="9" hidden="1"/>
    <cellStyle name="Hipervínculo visitado" xfId="1973" builtinId="9" hidden="1"/>
    <cellStyle name="Hipervínculo visitado" xfId="1974" builtinId="9" hidden="1"/>
    <cellStyle name="Hipervínculo visitado" xfId="1975" builtinId="9" hidden="1"/>
    <cellStyle name="Hipervínculo visitado" xfId="1976" builtinId="9" hidden="1"/>
    <cellStyle name="Hipervínculo visitado" xfId="1977" builtinId="9" hidden="1"/>
    <cellStyle name="Hipervínculo visitado" xfId="1978" builtinId="9" hidden="1"/>
    <cellStyle name="Hipervínculo visitado" xfId="1979" builtinId="9" hidden="1"/>
    <cellStyle name="Hipervínculo visitado" xfId="1980" builtinId="9" hidden="1"/>
    <cellStyle name="Hipervínculo visitado" xfId="1981" builtinId="9" hidden="1"/>
    <cellStyle name="Hipervínculo visitado" xfId="1982" builtinId="9" hidden="1"/>
    <cellStyle name="Hipervínculo visitado" xfId="1983" builtinId="9" hidden="1"/>
    <cellStyle name="Hipervínculo visitado" xfId="1984" builtinId="9" hidden="1"/>
    <cellStyle name="Hipervínculo visitado" xfId="1985" builtinId="9" hidden="1"/>
    <cellStyle name="Hipervínculo visitado" xfId="1986" builtinId="9" hidden="1"/>
    <cellStyle name="Hipervínculo visitado" xfId="1987" builtinId="9" hidden="1"/>
    <cellStyle name="Hipervínculo visitado" xfId="1988" builtinId="9" hidden="1"/>
    <cellStyle name="Hipervínculo visitado" xfId="1989" builtinId="9" hidden="1"/>
    <cellStyle name="Hipervínculo visitado" xfId="1990" builtinId="9" hidden="1"/>
    <cellStyle name="Hipervínculo visitado" xfId="1991" builtinId="9" hidden="1"/>
    <cellStyle name="Hipervínculo visitado" xfId="1992" builtinId="9" hidden="1"/>
    <cellStyle name="Hipervínculo visitado" xfId="1993" builtinId="9" hidden="1"/>
    <cellStyle name="Hipervínculo visitado" xfId="1994" builtinId="9" hidden="1"/>
    <cellStyle name="Hipervínculo visitado" xfId="1995" builtinId="9" hidden="1"/>
    <cellStyle name="Hipervínculo visitado" xfId="1996" builtinId="9" hidden="1"/>
    <cellStyle name="Hipervínculo visitado" xfId="1997" builtinId="9" hidden="1"/>
    <cellStyle name="Hipervínculo visitado" xfId="1998" builtinId="9" hidden="1"/>
    <cellStyle name="Hipervínculo visitado" xfId="1999" builtinId="9" hidden="1"/>
    <cellStyle name="Hipervínculo visitado" xfId="2000" builtinId="9" hidden="1"/>
    <cellStyle name="Hipervínculo visitado" xfId="2001" builtinId="9" hidden="1"/>
    <cellStyle name="Hipervínculo visitado" xfId="2002" builtinId="9" hidden="1"/>
    <cellStyle name="Hipervínculo visitado" xfId="2003" builtinId="9" hidden="1"/>
    <cellStyle name="Hipervínculo visitado" xfId="2004" builtinId="9" hidden="1"/>
    <cellStyle name="Hipervínculo visitado" xfId="2005" builtinId="9" hidden="1"/>
    <cellStyle name="Hipervínculo visitado" xfId="2006" builtinId="9" hidden="1"/>
    <cellStyle name="Hipervínculo visitado" xfId="2007" builtinId="9" hidden="1"/>
    <cellStyle name="Hipervínculo visitado" xfId="2008" builtinId="9" hidden="1"/>
    <cellStyle name="Hipervínculo visitado" xfId="2009" builtinId="9" hidden="1"/>
    <cellStyle name="Hipervínculo visitado" xfId="2010" builtinId="9" hidden="1"/>
    <cellStyle name="Hipervínculo visitado" xfId="2011" builtinId="9" hidden="1"/>
    <cellStyle name="Hipervínculo visitado" xfId="2012" builtinId="9" hidden="1"/>
    <cellStyle name="Hipervínculo visitado" xfId="2013" builtinId="9" hidden="1"/>
    <cellStyle name="Hipervínculo visitado" xfId="2014" builtinId="9" hidden="1"/>
    <cellStyle name="Hipervínculo visitado" xfId="2015" builtinId="9" hidden="1"/>
    <cellStyle name="Hipervínculo visitado" xfId="2016" builtinId="9" hidden="1"/>
    <cellStyle name="Hipervínculo visitado" xfId="2017" builtinId="9" hidden="1"/>
    <cellStyle name="Hipervínculo visitado" xfId="2018" builtinId="9" hidden="1"/>
    <cellStyle name="Hipervínculo visitado" xfId="2019" builtinId="9" hidden="1"/>
    <cellStyle name="Hipervínculo visitado" xfId="2020" builtinId="9" hidden="1"/>
    <cellStyle name="Hipervínculo visitado" xfId="2021" builtinId="9" hidden="1"/>
    <cellStyle name="Hipervínculo visitado" xfId="2022" builtinId="9" hidden="1"/>
    <cellStyle name="Hipervínculo visitado" xfId="2023" builtinId="9" hidden="1"/>
    <cellStyle name="Hipervínculo visitado" xfId="2024" builtinId="9" hidden="1"/>
    <cellStyle name="Hipervínculo visitado" xfId="2025" builtinId="9" hidden="1"/>
    <cellStyle name="Hipervínculo visitado" xfId="2026" builtinId="9" hidden="1"/>
    <cellStyle name="Hipervínculo visitado" xfId="2027" builtinId="9" hidden="1"/>
    <cellStyle name="Hipervínculo visitado" xfId="2028" builtinId="9" hidden="1"/>
    <cellStyle name="Hipervínculo visitado" xfId="2029" builtinId="9" hidden="1"/>
    <cellStyle name="Moneda" xfId="1" builtinId="4"/>
    <cellStyle name="Normal" xfId="0" builtinId="0"/>
    <cellStyle name="Normal 2" xfId="2" xr:uid="{00000000-0005-0000-0000-0000ED07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87313</xdr:colOff>
      <xdr:row>3</xdr:row>
      <xdr:rowOff>682625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98588" cy="130175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usiclink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18"/>
  <sheetViews>
    <sheetView tabSelected="1" zoomScale="190" zoomScaleNormal="190" workbookViewId="0">
      <pane xSplit="4" ySplit="6" topLeftCell="E359" activePane="bottomRight" state="frozen"/>
      <selection pane="topRight" activeCell="E1" sqref="E1"/>
      <selection pane="bottomLeft" activeCell="A7" sqref="A7"/>
      <selection pane="bottomRight" activeCell="C355" sqref="C355:C360"/>
    </sheetView>
  </sheetViews>
  <sheetFormatPr baseColWidth="10" defaultRowHeight="15"/>
  <cols>
    <col min="1" max="1" width="10.83203125" style="3"/>
    <col min="2" max="2" width="31.1640625" style="3" bestFit="1" customWidth="1"/>
    <col min="3" max="3" width="10.83203125" style="3" customWidth="1"/>
    <col min="4" max="4" width="9.5" style="3" bestFit="1" customWidth="1"/>
    <col min="5" max="5" width="10.83203125" style="3" customWidth="1"/>
    <col min="6" max="7" width="6.1640625" style="3" customWidth="1"/>
    <col min="8" max="8" width="7.6640625" style="3" customWidth="1"/>
    <col min="9" max="9" width="5.6640625" style="3" customWidth="1"/>
    <col min="10" max="13" width="6" style="3" customWidth="1"/>
    <col min="14" max="14" width="6" style="101" customWidth="1"/>
    <col min="15" max="29" width="6" style="104" customWidth="1"/>
    <col min="30" max="30" width="6" style="3" customWidth="1"/>
    <col min="31" max="31" width="10.83203125" style="3"/>
    <col min="32" max="32" width="16.6640625" style="3" bestFit="1" customWidth="1"/>
    <col min="33" max="33" width="10.83203125" style="3"/>
    <col min="34" max="34" width="10" style="3" bestFit="1" customWidth="1"/>
    <col min="35" max="35" width="10" style="3" customWidth="1"/>
    <col min="36" max="36" width="5.1640625" style="3" bestFit="1" customWidth="1"/>
    <col min="37" max="37" width="9.83203125" style="3" bestFit="1" customWidth="1"/>
    <col min="38" max="38" width="7.6640625" style="3" bestFit="1" customWidth="1"/>
    <col min="39" max="39" width="14.6640625" style="3" customWidth="1"/>
    <col min="40" max="40" width="9.1640625" style="3" bestFit="1" customWidth="1"/>
    <col min="41" max="41" width="7.6640625" style="3" customWidth="1"/>
    <col min="42" max="42" width="11.6640625" style="3" bestFit="1" customWidth="1"/>
    <col min="43" max="43" width="11.6640625" style="92" customWidth="1"/>
    <col min="44" max="44" width="11.1640625" style="3" bestFit="1" customWidth="1"/>
    <col min="45" max="45" width="8.5" style="3" bestFit="1" customWidth="1"/>
    <col min="46" max="46" width="10.33203125" style="3" bestFit="1" customWidth="1"/>
    <col min="47" max="47" width="8.33203125" style="3" bestFit="1" customWidth="1"/>
    <col min="48" max="16384" width="10.83203125" style="3"/>
  </cols>
  <sheetData>
    <row r="1" spans="1:52" ht="2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3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88"/>
      <c r="AR1" s="1"/>
    </row>
    <row r="2" spans="1:52">
      <c r="A2" s="4" t="s">
        <v>1</v>
      </c>
      <c r="B2" s="5" t="s">
        <v>2</v>
      </c>
      <c r="C2" s="161" t="s">
        <v>1194</v>
      </c>
      <c r="D2" s="1"/>
      <c r="E2" s="1"/>
      <c r="F2" s="1"/>
      <c r="G2" s="1"/>
      <c r="H2" s="1"/>
      <c r="I2" s="1"/>
      <c r="J2" s="1"/>
      <c r="K2" s="1"/>
      <c r="L2" s="1"/>
      <c r="M2" s="1"/>
      <c r="N2" s="93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1"/>
      <c r="AE2" s="1"/>
      <c r="AF2" s="1"/>
      <c r="AG2" s="1"/>
      <c r="AH2" s="1">
        <v>3677.64</v>
      </c>
      <c r="AI2" s="1"/>
      <c r="AJ2" s="1"/>
      <c r="AK2" s="1"/>
      <c r="AL2" s="1"/>
      <c r="AM2" s="1"/>
      <c r="AN2" s="1"/>
      <c r="AO2" s="1"/>
      <c r="AP2" s="1"/>
      <c r="AQ2" s="88"/>
      <c r="AR2" s="1"/>
    </row>
    <row r="3" spans="1:52" ht="16">
      <c r="A3" s="4" t="s">
        <v>3</v>
      </c>
      <c r="B3" s="5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3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1"/>
      <c r="AE3" s="1"/>
      <c r="AF3" s="1"/>
      <c r="AG3" s="1"/>
      <c r="AH3" s="1"/>
      <c r="AI3" s="1"/>
      <c r="AJ3" s="1"/>
      <c r="AK3" s="1" t="s">
        <v>885</v>
      </c>
      <c r="AL3" s="1" t="s">
        <v>883</v>
      </c>
      <c r="AM3" s="171" t="s">
        <v>683</v>
      </c>
      <c r="AN3" s="172"/>
      <c r="AO3" s="172"/>
      <c r="AP3" s="172"/>
      <c r="AQ3" s="89"/>
      <c r="AR3" s="1"/>
    </row>
    <row r="4" spans="1:52" ht="24" thickBot="1">
      <c r="A4" s="1"/>
      <c r="B4" s="2" t="s">
        <v>0</v>
      </c>
      <c r="C4" s="1"/>
      <c r="D4" s="129" t="s">
        <v>879</v>
      </c>
      <c r="E4" s="1"/>
      <c r="F4" s="1" t="s">
        <v>1160</v>
      </c>
      <c r="G4" s="1"/>
      <c r="H4" s="1"/>
      <c r="I4" s="1"/>
      <c r="J4" s="1"/>
      <c r="K4" s="1" t="s">
        <v>1159</v>
      </c>
      <c r="L4" s="1"/>
      <c r="M4" s="1"/>
      <c r="N4" s="93"/>
      <c r="O4" s="107" t="s">
        <v>707</v>
      </c>
      <c r="P4" s="27"/>
      <c r="Q4" s="27"/>
      <c r="R4" s="27"/>
      <c r="S4" s="129" t="s">
        <v>888</v>
      </c>
      <c r="T4" s="27" t="s">
        <v>1160</v>
      </c>
      <c r="U4" s="27" t="s">
        <v>1161</v>
      </c>
      <c r="V4" s="27"/>
      <c r="W4" s="27"/>
      <c r="X4" s="27"/>
      <c r="Y4" s="27"/>
      <c r="Z4" s="27"/>
      <c r="AA4" s="27"/>
      <c r="AB4" s="27"/>
      <c r="AC4" s="27"/>
      <c r="AD4" s="1"/>
      <c r="AE4" s="1"/>
      <c r="AF4" s="1"/>
      <c r="AG4" s="1" t="s">
        <v>1206</v>
      </c>
      <c r="AH4" s="1"/>
      <c r="AI4" s="1"/>
      <c r="AJ4" s="1"/>
      <c r="AK4" s="1">
        <v>1.333</v>
      </c>
      <c r="AL4" s="1">
        <v>1.1599999999999999</v>
      </c>
      <c r="AM4" s="171" t="s">
        <v>684</v>
      </c>
      <c r="AN4" s="172"/>
      <c r="AO4" s="172"/>
      <c r="AP4" s="83"/>
      <c r="AQ4" s="89"/>
      <c r="AR4" s="1" t="s">
        <v>887</v>
      </c>
      <c r="AS4" s="84">
        <v>0.46</v>
      </c>
      <c r="AT4" s="86">
        <v>2.2700000000000001E-2</v>
      </c>
      <c r="AW4" s="3" t="s">
        <v>880</v>
      </c>
    </row>
    <row r="5" spans="1:52" ht="17" thickTop="1">
      <c r="A5" s="1"/>
      <c r="B5" s="1"/>
      <c r="C5" s="6" t="s">
        <v>4</v>
      </c>
      <c r="D5" s="6" t="s">
        <v>712</v>
      </c>
      <c r="E5" s="7" t="s">
        <v>5</v>
      </c>
      <c r="F5" s="8" t="s">
        <v>690</v>
      </c>
      <c r="G5" s="9" t="s">
        <v>691</v>
      </c>
      <c r="H5" s="9" t="s">
        <v>692</v>
      </c>
      <c r="I5" s="9" t="s">
        <v>691</v>
      </c>
      <c r="J5" s="9" t="s">
        <v>691</v>
      </c>
      <c r="K5" s="9" t="s">
        <v>690</v>
      </c>
      <c r="L5" s="10" t="s">
        <v>691</v>
      </c>
      <c r="M5" s="77" t="s">
        <v>699</v>
      </c>
      <c r="N5" s="94" t="s">
        <v>701</v>
      </c>
      <c r="O5" s="102" t="s">
        <v>699</v>
      </c>
      <c r="P5" s="102" t="s">
        <v>706</v>
      </c>
      <c r="Q5" s="102" t="s">
        <v>709</v>
      </c>
      <c r="R5" s="102" t="s">
        <v>706</v>
      </c>
      <c r="S5" s="102" t="s">
        <v>699</v>
      </c>
      <c r="T5" s="102" t="s">
        <v>690</v>
      </c>
      <c r="U5" s="102" t="s">
        <v>690</v>
      </c>
      <c r="V5" s="102" t="s">
        <v>1177</v>
      </c>
      <c r="W5" s="102" t="s">
        <v>1175</v>
      </c>
      <c r="X5" s="102" t="s">
        <v>1176</v>
      </c>
      <c r="Y5" s="102" t="s">
        <v>1174</v>
      </c>
      <c r="Z5" s="102" t="s">
        <v>1178</v>
      </c>
      <c r="AA5" s="102" t="s">
        <v>1179</v>
      </c>
      <c r="AB5" s="102"/>
      <c r="AC5" s="102"/>
      <c r="AD5" s="77"/>
      <c r="AE5" s="11" t="s">
        <v>6</v>
      </c>
      <c r="AF5" s="149" t="s">
        <v>1193</v>
      </c>
      <c r="AG5" s="149" t="s">
        <v>1195</v>
      </c>
      <c r="AH5" s="79" t="s">
        <v>693</v>
      </c>
      <c r="AI5" s="79"/>
      <c r="AJ5" s="1"/>
      <c r="AK5" s="79" t="s">
        <v>878</v>
      </c>
      <c r="AL5" s="79" t="s">
        <v>694</v>
      </c>
      <c r="AM5" s="81" t="s">
        <v>685</v>
      </c>
      <c r="AN5" s="81" t="s">
        <v>686</v>
      </c>
      <c r="AO5" s="82" t="s">
        <v>695</v>
      </c>
      <c r="AP5" s="82" t="s">
        <v>697</v>
      </c>
      <c r="AQ5" s="89" t="s">
        <v>700</v>
      </c>
      <c r="AR5" s="79" t="s">
        <v>687</v>
      </c>
      <c r="AS5" s="85" t="s">
        <v>688</v>
      </c>
      <c r="AT5" s="3" t="s">
        <v>698</v>
      </c>
      <c r="AU5" s="3" t="s">
        <v>708</v>
      </c>
      <c r="AW5" s="3" t="s">
        <v>881</v>
      </c>
      <c r="AX5" s="3" t="s">
        <v>882</v>
      </c>
      <c r="AY5" s="3" t="s">
        <v>883</v>
      </c>
      <c r="AZ5" s="3" t="s">
        <v>884</v>
      </c>
    </row>
    <row r="6" spans="1:52" ht="16" thickBot="1">
      <c r="A6" s="12" t="s">
        <v>7</v>
      </c>
      <c r="B6" s="12" t="s">
        <v>8</v>
      </c>
      <c r="C6" s="13" t="s">
        <v>9</v>
      </c>
      <c r="D6" s="13"/>
      <c r="E6" s="14" t="s">
        <v>10</v>
      </c>
      <c r="F6" s="15">
        <v>42999</v>
      </c>
      <c r="G6" s="16">
        <v>42999</v>
      </c>
      <c r="H6" s="16">
        <v>43006</v>
      </c>
      <c r="I6" s="17" t="s">
        <v>689</v>
      </c>
      <c r="J6" s="16">
        <v>43033</v>
      </c>
      <c r="K6" s="76">
        <v>43055</v>
      </c>
      <c r="L6" s="76">
        <v>43055</v>
      </c>
      <c r="M6" s="78">
        <v>43061</v>
      </c>
      <c r="N6" s="95">
        <v>43076</v>
      </c>
      <c r="O6" s="103">
        <v>43081</v>
      </c>
      <c r="P6" s="103">
        <v>43082</v>
      </c>
      <c r="Q6" s="103">
        <v>43087</v>
      </c>
      <c r="R6" s="103">
        <v>43089</v>
      </c>
      <c r="S6" s="103">
        <v>43108</v>
      </c>
      <c r="T6" s="103">
        <v>43090</v>
      </c>
      <c r="U6" s="103">
        <v>43109</v>
      </c>
      <c r="V6" s="103">
        <v>42747</v>
      </c>
      <c r="W6" s="103">
        <v>43116</v>
      </c>
      <c r="X6" s="103">
        <v>43116</v>
      </c>
      <c r="Y6" s="103">
        <v>43118</v>
      </c>
      <c r="Z6" s="103">
        <v>43118</v>
      </c>
      <c r="AA6" s="103">
        <v>43118</v>
      </c>
      <c r="AB6" s="103"/>
      <c r="AC6" s="103"/>
      <c r="AD6" s="78"/>
      <c r="AE6" s="18"/>
      <c r="AF6" s="150"/>
      <c r="AG6" s="150"/>
      <c r="AJ6" s="1"/>
      <c r="AK6" s="1">
        <v>1.6</v>
      </c>
      <c r="AL6" s="1">
        <v>19</v>
      </c>
      <c r="AM6" s="19" t="s">
        <v>877</v>
      </c>
      <c r="AN6" s="19" t="s">
        <v>886</v>
      </c>
      <c r="AO6" s="19" t="s">
        <v>696</v>
      </c>
      <c r="AP6" s="19"/>
      <c r="AQ6" s="90"/>
      <c r="AR6" s="19">
        <v>1.2</v>
      </c>
      <c r="AW6" s="3">
        <v>19</v>
      </c>
      <c r="AX6" s="3">
        <v>1.333</v>
      </c>
      <c r="AY6" s="3">
        <v>1.1599999999999999</v>
      </c>
      <c r="AZ6" s="3">
        <v>1.2</v>
      </c>
    </row>
    <row r="7" spans="1:52" ht="16" thickTop="1">
      <c r="A7" s="20" t="s">
        <v>11</v>
      </c>
      <c r="B7" s="20" t="s">
        <v>12</v>
      </c>
      <c r="C7" s="21">
        <v>193.56</v>
      </c>
      <c r="D7" s="21"/>
      <c r="E7" s="22">
        <v>11</v>
      </c>
      <c r="F7" s="23"/>
      <c r="G7" s="23"/>
      <c r="H7" s="24"/>
      <c r="I7" s="24"/>
      <c r="J7" s="24"/>
      <c r="K7" s="24"/>
      <c r="L7" s="25"/>
      <c r="M7" s="25"/>
      <c r="N7" s="96"/>
      <c r="O7" s="24"/>
      <c r="P7" s="24"/>
      <c r="Q7" s="24"/>
      <c r="R7" s="24"/>
      <c r="S7" s="24"/>
      <c r="T7" s="24"/>
      <c r="U7" s="24"/>
      <c r="V7" s="24"/>
      <c r="W7" s="24"/>
      <c r="X7" s="24"/>
      <c r="Y7" s="24">
        <v>1</v>
      </c>
      <c r="Z7" s="24"/>
      <c r="AA7" s="24"/>
      <c r="AB7" s="24"/>
      <c r="AC7" s="24"/>
      <c r="AD7" s="25"/>
      <c r="AE7" s="26">
        <f t="shared" ref="AE7:AE38" si="0">-SUM(F7:AD7)+E7</f>
        <v>10</v>
      </c>
      <c r="AF7" s="151">
        <v>9</v>
      </c>
      <c r="AG7" s="151"/>
      <c r="AH7" s="27">
        <f t="shared" ref="AH7:AH70" si="1">+AE7*C7</f>
        <v>1935.6</v>
      </c>
      <c r="AI7" s="27"/>
      <c r="AJ7" s="28"/>
      <c r="AK7" s="1">
        <f>+C7*$AK$6</f>
        <v>309.69600000000003</v>
      </c>
      <c r="AL7" s="1">
        <f>+AK7*$AL$6</f>
        <v>5884.2240000000002</v>
      </c>
      <c r="AM7" s="62">
        <f>+AL7*0.85</f>
        <v>5001.5904</v>
      </c>
      <c r="AN7" s="132">
        <f>+AK7/1.6*$AK$4*$AL$6</f>
        <v>4902.2941199999996</v>
      </c>
      <c r="AO7" s="62">
        <f>C7*1.24*19</f>
        <v>4560.2735999999995</v>
      </c>
      <c r="AP7" s="62">
        <f>AN7*1.16</f>
        <v>5686.6611791999994</v>
      </c>
      <c r="AQ7" s="91">
        <f>+AO7*1.16</f>
        <v>5289.9173759999994</v>
      </c>
      <c r="AR7" s="133">
        <f>AN7*$AL$4*$AR$6</f>
        <v>6823.9934150399995</v>
      </c>
      <c r="AS7" s="63">
        <f t="shared" ref="AS7:AS70" si="2">+C7*1.16/0.5*19*1.1375</f>
        <v>9705.2919599999987</v>
      </c>
      <c r="AW7" s="3">
        <f>+C7*AW6</f>
        <v>3677.64</v>
      </c>
      <c r="AX7" s="3">
        <f>+AW7*AX6</f>
        <v>4902.2941199999996</v>
      </c>
      <c r="AY7" s="3">
        <f>+AX7*AY6</f>
        <v>5686.6611791999994</v>
      </c>
      <c r="AZ7" s="3">
        <f>AY7*1.2</f>
        <v>6823.9934150399995</v>
      </c>
    </row>
    <row r="8" spans="1:52" s="154" customFormat="1">
      <c r="A8" s="153" t="s">
        <v>13</v>
      </c>
      <c r="B8" s="153" t="s">
        <v>14</v>
      </c>
      <c r="C8" s="155">
        <v>170.38</v>
      </c>
      <c r="D8" s="155"/>
      <c r="E8" s="170">
        <v>11</v>
      </c>
      <c r="F8" s="169"/>
      <c r="G8" s="169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>
        <v>1</v>
      </c>
      <c r="Z8" s="158"/>
      <c r="AA8" s="158"/>
      <c r="AB8" s="158"/>
      <c r="AC8" s="158"/>
      <c r="AD8" s="158"/>
      <c r="AE8" s="159">
        <f t="shared" si="0"/>
        <v>10</v>
      </c>
      <c r="AF8" s="160">
        <v>10</v>
      </c>
      <c r="AG8" s="160"/>
      <c r="AH8" s="161">
        <f t="shared" si="1"/>
        <v>1703.8</v>
      </c>
      <c r="AI8" s="161"/>
      <c r="AJ8" s="162"/>
      <c r="AK8" s="161">
        <f t="shared" ref="AK8:AK71" si="3">+C8*$AK$6</f>
        <v>272.608</v>
      </c>
      <c r="AL8" s="161">
        <f t="shared" ref="AL8:AL71" si="4">+AK8*$AL$6</f>
        <v>5179.5519999999997</v>
      </c>
      <c r="AM8" s="163">
        <f t="shared" ref="AM8:AM71" si="5">+AL8*0.85</f>
        <v>4402.6191999999992</v>
      </c>
      <c r="AN8" s="163">
        <f>+AK8/1.6*$AK$4*$AL$6</f>
        <v>4315.2142599999997</v>
      </c>
      <c r="AO8" s="163">
        <f t="shared" ref="AO8:AO61" si="6">C8*1.24*19</f>
        <v>4014.1527999999998</v>
      </c>
      <c r="AP8" s="163">
        <f t="shared" ref="AP8:AP71" si="7">AN8*1.16</f>
        <v>5005.6485415999996</v>
      </c>
      <c r="AQ8" s="164">
        <f t="shared" ref="AQ8:AQ71" si="8">+AO8*1.16</f>
        <v>4656.4172479999997</v>
      </c>
      <c r="AR8" s="165">
        <f t="shared" ref="AR8:AR71" si="9">AN8*$AL$4*$AR$6</f>
        <v>6006.7782499199993</v>
      </c>
      <c r="AS8" s="166">
        <f t="shared" si="2"/>
        <v>8543.0235799999991</v>
      </c>
    </row>
    <row r="9" spans="1:52" s="154" customFormat="1">
      <c r="A9" s="153" t="s">
        <v>15</v>
      </c>
      <c r="B9" s="153" t="s">
        <v>16</v>
      </c>
      <c r="C9" s="155">
        <v>228.6</v>
      </c>
      <c r="D9" s="155"/>
      <c r="E9" s="170">
        <v>4</v>
      </c>
      <c r="F9" s="169"/>
      <c r="G9" s="169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9">
        <f t="shared" si="0"/>
        <v>4</v>
      </c>
      <c r="AF9" s="160">
        <v>4</v>
      </c>
      <c r="AG9" s="160"/>
      <c r="AH9" s="161">
        <f t="shared" si="1"/>
        <v>914.4</v>
      </c>
      <c r="AI9" s="161"/>
      <c r="AJ9" s="162"/>
      <c r="AK9" s="161">
        <f t="shared" si="3"/>
        <v>365.76</v>
      </c>
      <c r="AL9" s="161">
        <f t="shared" si="4"/>
        <v>6949.44</v>
      </c>
      <c r="AM9" s="163">
        <f t="shared" si="5"/>
        <v>5907.0239999999994</v>
      </c>
      <c r="AN9" s="163">
        <f>+AK9/1.6*$AK$4*$AL$6</f>
        <v>5789.7521999999999</v>
      </c>
      <c r="AO9" s="163">
        <f t="shared" si="6"/>
        <v>5385.8159999999998</v>
      </c>
      <c r="AP9" s="163">
        <f t="shared" si="7"/>
        <v>6716.1125519999996</v>
      </c>
      <c r="AQ9" s="164">
        <f t="shared" si="8"/>
        <v>6247.5465599999998</v>
      </c>
      <c r="AR9" s="165">
        <f t="shared" si="9"/>
        <v>8059.3350623999995</v>
      </c>
      <c r="AS9" s="166">
        <f t="shared" si="2"/>
        <v>11462.232599999999</v>
      </c>
    </row>
    <row r="10" spans="1:52" s="72" customFormat="1">
      <c r="A10" s="64" t="s">
        <v>17</v>
      </c>
      <c r="B10" s="64" t="s">
        <v>18</v>
      </c>
      <c r="C10" s="65">
        <v>94.12</v>
      </c>
      <c r="D10" s="65"/>
      <c r="E10" s="74">
        <v>19</v>
      </c>
      <c r="F10" s="75">
        <v>1</v>
      </c>
      <c r="G10" s="67"/>
      <c r="H10" s="67"/>
      <c r="I10" s="67"/>
      <c r="J10" s="67">
        <v>6</v>
      </c>
      <c r="K10" s="67"/>
      <c r="L10" s="67"/>
      <c r="M10" s="67"/>
      <c r="N10" s="96"/>
      <c r="O10" s="24"/>
      <c r="P10" s="24"/>
      <c r="Q10" s="24">
        <v>3</v>
      </c>
      <c r="R10" s="24"/>
      <c r="S10" s="24">
        <v>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67"/>
      <c r="AE10" s="26">
        <f t="shared" si="0"/>
        <v>3</v>
      </c>
      <c r="AF10" s="151">
        <v>2</v>
      </c>
      <c r="AG10" s="151"/>
      <c r="AH10" s="68">
        <f t="shared" si="1"/>
        <v>282.36</v>
      </c>
      <c r="AI10" s="68"/>
      <c r="AJ10" s="69"/>
      <c r="AK10" s="1">
        <f t="shared" si="3"/>
        <v>150.59200000000001</v>
      </c>
      <c r="AL10" s="1">
        <f t="shared" si="4"/>
        <v>2861.248</v>
      </c>
      <c r="AM10" s="70">
        <f t="shared" si="5"/>
        <v>2432.0608000000002</v>
      </c>
      <c r="AN10" s="132">
        <f>+AK10/1.6*$AK$4*$AL$6</f>
        <v>2383.7772399999999</v>
      </c>
      <c r="AO10" s="62">
        <f t="shared" si="6"/>
        <v>2217.4672</v>
      </c>
      <c r="AP10" s="62">
        <f t="shared" si="7"/>
        <v>2765.1815983999995</v>
      </c>
      <c r="AQ10" s="91">
        <f t="shared" si="8"/>
        <v>2572.2619519999998</v>
      </c>
      <c r="AR10" s="134">
        <f t="shared" si="9"/>
        <v>3318.2179180799994</v>
      </c>
      <c r="AS10" s="71">
        <f t="shared" si="2"/>
        <v>4719.270919999999</v>
      </c>
      <c r="AT10" s="72">
        <v>4848</v>
      </c>
    </row>
    <row r="11" spans="1:52" s="154" customFormat="1">
      <c r="A11" s="153" t="s">
        <v>19</v>
      </c>
      <c r="B11" s="153" t="s">
        <v>20</v>
      </c>
      <c r="C11" s="155">
        <v>85.15</v>
      </c>
      <c r="D11" s="155"/>
      <c r="E11" s="170">
        <v>6</v>
      </c>
      <c r="F11" s="169">
        <v>1</v>
      </c>
      <c r="G11" s="158">
        <v>2</v>
      </c>
      <c r="H11" s="158">
        <v>1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9">
        <f t="shared" si="0"/>
        <v>2</v>
      </c>
      <c r="AF11" s="160">
        <v>2</v>
      </c>
      <c r="AG11" s="160"/>
      <c r="AH11" s="161">
        <f t="shared" si="1"/>
        <v>170.3</v>
      </c>
      <c r="AI11" s="161"/>
      <c r="AJ11" s="162"/>
      <c r="AK11" s="161">
        <f t="shared" si="3"/>
        <v>136.24</v>
      </c>
      <c r="AL11" s="161">
        <f t="shared" si="4"/>
        <v>2588.5600000000004</v>
      </c>
      <c r="AM11" s="163">
        <f t="shared" si="5"/>
        <v>2200.2760000000003</v>
      </c>
      <c r="AN11" s="163">
        <f>+AK11/1.6*$AK$4*$AL$6</f>
        <v>2156.5940500000002</v>
      </c>
      <c r="AO11" s="163">
        <f t="shared" si="6"/>
        <v>2006.1340000000002</v>
      </c>
      <c r="AP11" s="163">
        <f t="shared" si="7"/>
        <v>2501.6490979999999</v>
      </c>
      <c r="AQ11" s="164">
        <f t="shared" si="8"/>
        <v>2327.11544</v>
      </c>
      <c r="AR11" s="165">
        <f t="shared" si="9"/>
        <v>3001.9789175999999</v>
      </c>
      <c r="AS11" s="166">
        <f t="shared" si="2"/>
        <v>4269.5061500000002</v>
      </c>
    </row>
    <row r="12" spans="1:52" s="154" customFormat="1">
      <c r="A12" s="153" t="s">
        <v>21</v>
      </c>
      <c r="B12" s="153" t="s">
        <v>22</v>
      </c>
      <c r="C12" s="155">
        <v>64.680000000000007</v>
      </c>
      <c r="D12" s="155"/>
      <c r="E12" s="170">
        <v>6</v>
      </c>
      <c r="F12" s="169"/>
      <c r="G12" s="158">
        <v>1</v>
      </c>
      <c r="H12" s="158">
        <v>1</v>
      </c>
      <c r="I12" s="158"/>
      <c r="J12" s="158"/>
      <c r="K12" s="158"/>
      <c r="L12" s="158"/>
      <c r="M12" s="158"/>
      <c r="N12" s="158"/>
      <c r="O12" s="158">
        <v>2</v>
      </c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9">
        <f t="shared" si="0"/>
        <v>2</v>
      </c>
      <c r="AF12" s="160">
        <v>2</v>
      </c>
      <c r="AG12" s="160"/>
      <c r="AH12" s="161">
        <f t="shared" si="1"/>
        <v>129.36000000000001</v>
      </c>
      <c r="AI12" s="161"/>
      <c r="AJ12" s="162"/>
      <c r="AK12" s="161">
        <f t="shared" si="3"/>
        <v>103.48800000000001</v>
      </c>
      <c r="AL12" s="161">
        <f t="shared" si="4"/>
        <v>1966.2720000000002</v>
      </c>
      <c r="AM12" s="163">
        <f t="shared" si="5"/>
        <v>1671.3312000000001</v>
      </c>
      <c r="AN12" s="163">
        <f t="shared" ref="AN12:AN18" si="10">+AK12/1.6*$AK$4*$AL$6</f>
        <v>1638.1503600000001</v>
      </c>
      <c r="AO12" s="163">
        <f t="shared" si="6"/>
        <v>1523.8608000000002</v>
      </c>
      <c r="AP12" s="163">
        <f t="shared" si="7"/>
        <v>1900.2544175999999</v>
      </c>
      <c r="AQ12" s="164">
        <f t="shared" si="8"/>
        <v>1767.6785280000001</v>
      </c>
      <c r="AR12" s="165">
        <f t="shared" si="9"/>
        <v>2280.30530112</v>
      </c>
      <c r="AS12" s="166">
        <f t="shared" si="2"/>
        <v>3243.1198799999997</v>
      </c>
    </row>
    <row r="13" spans="1:52" s="154" customFormat="1">
      <c r="A13" s="153" t="s">
        <v>23</v>
      </c>
      <c r="B13" s="153" t="s">
        <v>24</v>
      </c>
      <c r="C13" s="155">
        <v>64.680000000000007</v>
      </c>
      <c r="D13" s="155"/>
      <c r="E13" s="170">
        <v>16</v>
      </c>
      <c r="F13" s="169">
        <v>1</v>
      </c>
      <c r="G13" s="158">
        <v>1</v>
      </c>
      <c r="H13" s="158">
        <v>1</v>
      </c>
      <c r="I13" s="158"/>
      <c r="J13" s="158"/>
      <c r="K13" s="158"/>
      <c r="L13" s="158">
        <v>1</v>
      </c>
      <c r="M13" s="158"/>
      <c r="N13" s="158"/>
      <c r="O13" s="158">
        <v>2</v>
      </c>
      <c r="P13" s="158"/>
      <c r="Q13" s="158"/>
      <c r="R13" s="158"/>
      <c r="S13" s="158"/>
      <c r="T13" s="158"/>
      <c r="U13" s="158">
        <v>2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9">
        <f t="shared" si="0"/>
        <v>8</v>
      </c>
      <c r="AF13" s="160">
        <v>8</v>
      </c>
      <c r="AG13" s="160"/>
      <c r="AH13" s="161">
        <f t="shared" si="1"/>
        <v>517.44000000000005</v>
      </c>
      <c r="AI13" s="161"/>
      <c r="AJ13" s="162"/>
      <c r="AK13" s="161">
        <f t="shared" si="3"/>
        <v>103.48800000000001</v>
      </c>
      <c r="AL13" s="161">
        <f t="shared" si="4"/>
        <v>1966.2720000000002</v>
      </c>
      <c r="AM13" s="163">
        <f t="shared" si="5"/>
        <v>1671.3312000000001</v>
      </c>
      <c r="AN13" s="163">
        <f t="shared" si="10"/>
        <v>1638.1503600000001</v>
      </c>
      <c r="AO13" s="163">
        <f t="shared" si="6"/>
        <v>1523.8608000000002</v>
      </c>
      <c r="AP13" s="163">
        <f t="shared" si="7"/>
        <v>1900.2544175999999</v>
      </c>
      <c r="AQ13" s="164">
        <f t="shared" si="8"/>
        <v>1767.6785280000001</v>
      </c>
      <c r="AR13" s="165">
        <f t="shared" si="9"/>
        <v>2280.30530112</v>
      </c>
      <c r="AS13" s="166">
        <f t="shared" si="2"/>
        <v>3243.1198799999997</v>
      </c>
    </row>
    <row r="14" spans="1:52">
      <c r="A14" s="20" t="s">
        <v>26</v>
      </c>
      <c r="B14" s="20" t="s">
        <v>27</v>
      </c>
      <c r="C14" s="21">
        <v>55.24</v>
      </c>
      <c r="D14" s="21"/>
      <c r="E14" s="22">
        <v>2</v>
      </c>
      <c r="F14" s="23"/>
      <c r="G14" s="23"/>
      <c r="H14" s="24"/>
      <c r="I14" s="24"/>
      <c r="J14" s="24"/>
      <c r="K14" s="24"/>
      <c r="L14" s="25"/>
      <c r="M14" s="25"/>
      <c r="N14" s="96"/>
      <c r="O14" s="24">
        <v>2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26">
        <f t="shared" si="0"/>
        <v>0</v>
      </c>
      <c r="AF14" s="151"/>
      <c r="AG14" s="151"/>
      <c r="AH14" s="27">
        <f t="shared" si="1"/>
        <v>0</v>
      </c>
      <c r="AI14" s="27"/>
      <c r="AJ14" s="28"/>
      <c r="AK14" s="1">
        <f t="shared" si="3"/>
        <v>88.384000000000015</v>
      </c>
      <c r="AL14" s="1">
        <f t="shared" si="4"/>
        <v>1679.2960000000003</v>
      </c>
      <c r="AM14" s="62">
        <f t="shared" si="5"/>
        <v>1427.4016000000001</v>
      </c>
      <c r="AN14" s="132">
        <f t="shared" si="10"/>
        <v>1399.0634800000003</v>
      </c>
      <c r="AO14" s="62">
        <f t="shared" si="6"/>
        <v>1301.4544000000001</v>
      </c>
      <c r="AP14" s="62">
        <f t="shared" si="7"/>
        <v>1622.9136368000002</v>
      </c>
      <c r="AQ14" s="91">
        <f t="shared" si="8"/>
        <v>1509.6871040000001</v>
      </c>
      <c r="AR14" s="134">
        <f t="shared" si="9"/>
        <v>1947.4963641600002</v>
      </c>
      <c r="AS14" s="63">
        <f t="shared" si="2"/>
        <v>2769.7888400000002</v>
      </c>
    </row>
    <row r="15" spans="1:52">
      <c r="A15" s="20" t="s">
        <v>28</v>
      </c>
      <c r="B15" s="20" t="s">
        <v>29</v>
      </c>
      <c r="C15" s="21">
        <v>69.739999999999995</v>
      </c>
      <c r="D15" s="21"/>
      <c r="E15" s="22">
        <v>4</v>
      </c>
      <c r="F15" s="23"/>
      <c r="G15" s="24">
        <v>2</v>
      </c>
      <c r="H15" s="24">
        <v>1</v>
      </c>
      <c r="I15" s="24"/>
      <c r="J15" s="24"/>
      <c r="K15" s="24">
        <v>1</v>
      </c>
      <c r="L15" s="25">
        <v>1</v>
      </c>
      <c r="M15" s="25"/>
      <c r="N15" s="96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26">
        <f t="shared" si="0"/>
        <v>-1</v>
      </c>
      <c r="AF15" s="151"/>
      <c r="AG15" s="151"/>
      <c r="AH15" s="27">
        <f t="shared" si="1"/>
        <v>-69.739999999999995</v>
      </c>
      <c r="AI15" s="27"/>
      <c r="AJ15" s="28"/>
      <c r="AK15" s="1">
        <f t="shared" si="3"/>
        <v>111.584</v>
      </c>
      <c r="AL15" s="1">
        <f t="shared" si="4"/>
        <v>2120.096</v>
      </c>
      <c r="AM15" s="62">
        <f t="shared" si="5"/>
        <v>1802.0816</v>
      </c>
      <c r="AN15" s="132">
        <f t="shared" si="10"/>
        <v>1766.3049799999997</v>
      </c>
      <c r="AO15" s="62">
        <f t="shared" si="6"/>
        <v>1643.0744</v>
      </c>
      <c r="AP15" s="62">
        <f t="shared" si="7"/>
        <v>2048.9137767999996</v>
      </c>
      <c r="AQ15" s="91">
        <f t="shared" si="8"/>
        <v>1905.9663039999998</v>
      </c>
      <c r="AR15" s="134">
        <f t="shared" si="9"/>
        <v>2458.6965321599996</v>
      </c>
      <c r="AS15" s="63">
        <f t="shared" si="2"/>
        <v>3496.8333399999992</v>
      </c>
    </row>
    <row r="16" spans="1:52">
      <c r="A16" s="20" t="s">
        <v>30</v>
      </c>
      <c r="B16" s="20" t="s">
        <v>31</v>
      </c>
      <c r="C16" s="21">
        <v>69.55</v>
      </c>
      <c r="D16" s="21"/>
      <c r="E16" s="22">
        <v>38</v>
      </c>
      <c r="F16" s="23"/>
      <c r="G16" s="24">
        <v>2</v>
      </c>
      <c r="H16" s="24">
        <v>1</v>
      </c>
      <c r="I16" s="24"/>
      <c r="J16" s="24">
        <v>1</v>
      </c>
      <c r="K16" s="24"/>
      <c r="L16" s="25">
        <v>1</v>
      </c>
      <c r="M16" s="25"/>
      <c r="N16" s="96"/>
      <c r="O16" s="24">
        <v>2</v>
      </c>
      <c r="P16" s="24"/>
      <c r="Q16" s="24"/>
      <c r="R16" s="24"/>
      <c r="S16" s="24">
        <v>6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26">
        <f t="shared" si="0"/>
        <v>25</v>
      </c>
      <c r="AF16" s="151">
        <v>22</v>
      </c>
      <c r="AG16" s="151"/>
      <c r="AH16" s="27">
        <f t="shared" si="1"/>
        <v>1738.75</v>
      </c>
      <c r="AI16" s="27"/>
      <c r="AJ16" s="28"/>
      <c r="AK16" s="1">
        <f t="shared" si="3"/>
        <v>111.28</v>
      </c>
      <c r="AL16" s="1">
        <f t="shared" si="4"/>
        <v>2114.3200000000002</v>
      </c>
      <c r="AM16" s="62">
        <f t="shared" si="5"/>
        <v>1797.172</v>
      </c>
      <c r="AN16" s="132">
        <f t="shared" si="10"/>
        <v>1761.4928500000001</v>
      </c>
      <c r="AO16" s="62">
        <f t="shared" si="6"/>
        <v>1638.5979999999997</v>
      </c>
      <c r="AP16" s="62">
        <f t="shared" si="7"/>
        <v>2043.3317059999999</v>
      </c>
      <c r="AQ16" s="91">
        <f t="shared" si="8"/>
        <v>1900.7736799999996</v>
      </c>
      <c r="AR16" s="134">
        <f t="shared" si="9"/>
        <v>2451.9980471999997</v>
      </c>
      <c r="AS16" s="63">
        <f t="shared" si="2"/>
        <v>3487.3065499999998</v>
      </c>
    </row>
    <row r="17" spans="1:46">
      <c r="A17" s="20" t="s">
        <v>32</v>
      </c>
      <c r="B17" s="20" t="s">
        <v>31</v>
      </c>
      <c r="C17" s="21">
        <v>63.7</v>
      </c>
      <c r="D17" s="21"/>
      <c r="E17" s="22">
        <v>36</v>
      </c>
      <c r="F17" s="23"/>
      <c r="G17" s="24">
        <v>2</v>
      </c>
      <c r="H17" s="24">
        <v>1</v>
      </c>
      <c r="I17" s="24"/>
      <c r="J17" s="24">
        <v>2</v>
      </c>
      <c r="K17" s="24">
        <v>1</v>
      </c>
      <c r="L17" s="25"/>
      <c r="M17" s="25"/>
      <c r="N17" s="96"/>
      <c r="O17" s="24"/>
      <c r="P17" s="24"/>
      <c r="Q17" s="24"/>
      <c r="R17" s="24"/>
      <c r="S17" s="24">
        <v>6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5"/>
      <c r="AE17" s="26">
        <f t="shared" si="0"/>
        <v>24</v>
      </c>
      <c r="AF17" s="151">
        <v>20</v>
      </c>
      <c r="AG17" s="151"/>
      <c r="AH17" s="27">
        <f t="shared" si="1"/>
        <v>1528.8000000000002</v>
      </c>
      <c r="AI17" s="27"/>
      <c r="AJ17" s="28"/>
      <c r="AK17" s="1">
        <f t="shared" si="3"/>
        <v>101.92000000000002</v>
      </c>
      <c r="AL17" s="1">
        <f t="shared" si="4"/>
        <v>1936.4800000000002</v>
      </c>
      <c r="AM17" s="62">
        <f t="shared" si="5"/>
        <v>1646.0080000000003</v>
      </c>
      <c r="AN17" s="132">
        <f t="shared" si="10"/>
        <v>1613.3299000000002</v>
      </c>
      <c r="AO17" s="62">
        <f t="shared" si="6"/>
        <v>1500.7719999999999</v>
      </c>
      <c r="AP17" s="62">
        <f t="shared" si="7"/>
        <v>1871.4626840000001</v>
      </c>
      <c r="AQ17" s="91">
        <f t="shared" si="8"/>
        <v>1740.8955199999998</v>
      </c>
      <c r="AR17" s="134">
        <f t="shared" si="9"/>
        <v>2245.7552208000002</v>
      </c>
      <c r="AS17" s="63">
        <f t="shared" si="2"/>
        <v>3193.9816999999994</v>
      </c>
    </row>
    <row r="18" spans="1:46">
      <c r="A18" s="20" t="s">
        <v>33</v>
      </c>
      <c r="B18" s="20" t="s">
        <v>710</v>
      </c>
      <c r="C18" s="21">
        <v>44.35</v>
      </c>
      <c r="D18" s="21"/>
      <c r="E18" s="22">
        <v>183</v>
      </c>
      <c r="F18" s="23"/>
      <c r="G18" s="24">
        <v>2</v>
      </c>
      <c r="H18" s="24">
        <v>1</v>
      </c>
      <c r="I18" s="24"/>
      <c r="J18" s="24"/>
      <c r="K18" s="24">
        <v>1</v>
      </c>
      <c r="L18" s="25">
        <v>20</v>
      </c>
      <c r="M18" s="25"/>
      <c r="N18" s="96"/>
      <c r="O18" s="24">
        <v>5</v>
      </c>
      <c r="P18" s="24"/>
      <c r="Q18" s="24">
        <v>1</v>
      </c>
      <c r="R18" s="24"/>
      <c r="S18" s="24">
        <v>6</v>
      </c>
      <c r="T18" s="24"/>
      <c r="U18" s="24"/>
      <c r="V18" s="24"/>
      <c r="W18" s="24"/>
      <c r="X18" s="24"/>
      <c r="Y18" s="24"/>
      <c r="Z18" s="24">
        <v>2</v>
      </c>
      <c r="AA18" s="24">
        <v>6</v>
      </c>
      <c r="AB18" s="24"/>
      <c r="AC18" s="24"/>
      <c r="AD18" s="25"/>
      <c r="AE18" s="26">
        <f t="shared" si="0"/>
        <v>139</v>
      </c>
      <c r="AF18" s="151">
        <v>154</v>
      </c>
      <c r="AG18" s="151"/>
      <c r="AH18" s="27">
        <f t="shared" si="1"/>
        <v>6164.6500000000005</v>
      </c>
      <c r="AI18" s="27"/>
      <c r="AJ18" s="29"/>
      <c r="AK18" s="1">
        <f t="shared" si="3"/>
        <v>70.960000000000008</v>
      </c>
      <c r="AL18" s="1">
        <f t="shared" si="4"/>
        <v>1348.2400000000002</v>
      </c>
      <c r="AM18" s="62">
        <f t="shared" si="5"/>
        <v>1146.0040000000001</v>
      </c>
      <c r="AN18" s="132">
        <f t="shared" si="10"/>
        <v>1123.25245</v>
      </c>
      <c r="AO18" s="62">
        <f t="shared" si="6"/>
        <v>1044.886</v>
      </c>
      <c r="AP18" s="62">
        <f t="shared" si="7"/>
        <v>1302.9728419999999</v>
      </c>
      <c r="AQ18" s="91">
        <f t="shared" si="8"/>
        <v>1212.0677599999999</v>
      </c>
      <c r="AR18" s="134">
        <f t="shared" si="9"/>
        <v>1563.5674103999997</v>
      </c>
      <c r="AS18" s="63">
        <f t="shared" si="2"/>
        <v>2223.75335</v>
      </c>
    </row>
    <row r="19" spans="1:46">
      <c r="A19" s="20" t="s">
        <v>35</v>
      </c>
      <c r="B19" s="20" t="s">
        <v>711</v>
      </c>
      <c r="C19" s="21">
        <v>44.35</v>
      </c>
      <c r="D19" s="21"/>
      <c r="E19" s="22">
        <v>194</v>
      </c>
      <c r="F19" s="23">
        <v>1</v>
      </c>
      <c r="G19" s="24">
        <v>2</v>
      </c>
      <c r="H19" s="24">
        <v>1</v>
      </c>
      <c r="I19" s="24"/>
      <c r="J19" s="24"/>
      <c r="K19" s="24">
        <v>1</v>
      </c>
      <c r="L19" s="25">
        <v>20</v>
      </c>
      <c r="M19" s="25"/>
      <c r="N19" s="96"/>
      <c r="O19" s="24">
        <v>5</v>
      </c>
      <c r="P19" s="24"/>
      <c r="Q19" s="24">
        <v>1</v>
      </c>
      <c r="R19" s="24"/>
      <c r="S19" s="24"/>
      <c r="T19" s="24"/>
      <c r="U19" s="24"/>
      <c r="V19" s="24"/>
      <c r="W19" s="24"/>
      <c r="X19" s="24"/>
      <c r="Y19" s="24"/>
      <c r="Z19" s="24"/>
      <c r="AA19" s="24">
        <v>6</v>
      </c>
      <c r="AB19" s="24"/>
      <c r="AC19" s="24"/>
      <c r="AD19" s="25"/>
      <c r="AE19" s="26">
        <f t="shared" si="0"/>
        <v>157</v>
      </c>
      <c r="AF19" s="151">
        <v>177</v>
      </c>
      <c r="AG19" s="151"/>
      <c r="AH19" s="27">
        <f t="shared" si="1"/>
        <v>6962.95</v>
      </c>
      <c r="AI19" s="27"/>
      <c r="AJ19" s="28"/>
      <c r="AK19" s="1">
        <f t="shared" si="3"/>
        <v>70.960000000000008</v>
      </c>
      <c r="AL19" s="1">
        <f t="shared" si="4"/>
        <v>1348.2400000000002</v>
      </c>
      <c r="AM19" s="62">
        <f t="shared" si="5"/>
        <v>1146.0040000000001</v>
      </c>
      <c r="AN19" s="132">
        <f>+AK19/1.6*$AK$4*$AL$6</f>
        <v>1123.25245</v>
      </c>
      <c r="AO19" s="62">
        <f t="shared" si="6"/>
        <v>1044.886</v>
      </c>
      <c r="AP19" s="62">
        <f t="shared" si="7"/>
        <v>1302.9728419999999</v>
      </c>
      <c r="AQ19" s="91">
        <f t="shared" si="8"/>
        <v>1212.0677599999999</v>
      </c>
      <c r="AR19" s="134">
        <f t="shared" si="9"/>
        <v>1563.5674103999997</v>
      </c>
      <c r="AS19" s="63">
        <f t="shared" si="2"/>
        <v>2223.75335</v>
      </c>
    </row>
    <row r="20" spans="1:46" s="154" customFormat="1">
      <c r="A20" s="153" t="s">
        <v>37</v>
      </c>
      <c r="B20" s="153" t="s">
        <v>38</v>
      </c>
      <c r="C20" s="155">
        <v>75.040000000000006</v>
      </c>
      <c r="D20" s="155"/>
      <c r="E20" s="170">
        <v>13</v>
      </c>
      <c r="F20" s="169"/>
      <c r="G20" s="158"/>
      <c r="H20" s="158">
        <v>1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9">
        <f t="shared" si="0"/>
        <v>12</v>
      </c>
      <c r="AF20" s="160">
        <v>12</v>
      </c>
      <c r="AG20" s="160"/>
      <c r="AH20" s="161">
        <f t="shared" si="1"/>
        <v>900.48</v>
      </c>
      <c r="AI20" s="161"/>
      <c r="AJ20" s="162"/>
      <c r="AK20" s="161">
        <f t="shared" si="3"/>
        <v>120.06400000000002</v>
      </c>
      <c r="AL20" s="161">
        <f t="shared" si="4"/>
        <v>2281.2160000000003</v>
      </c>
      <c r="AM20" s="163">
        <f t="shared" si="5"/>
        <v>1939.0336000000002</v>
      </c>
      <c r="AN20" s="163">
        <f>+AK20/1.6*$AK$4*$AL$6</f>
        <v>1900.5380800000003</v>
      </c>
      <c r="AO20" s="163">
        <f t="shared" si="6"/>
        <v>1767.9424000000001</v>
      </c>
      <c r="AP20" s="163">
        <f t="shared" si="7"/>
        <v>2204.6241728</v>
      </c>
      <c r="AQ20" s="164">
        <f t="shared" si="8"/>
        <v>2050.8131840000001</v>
      </c>
      <c r="AR20" s="165">
        <f t="shared" si="9"/>
        <v>2645.5490073599999</v>
      </c>
      <c r="AS20" s="166">
        <f t="shared" si="2"/>
        <v>3762.5806400000001</v>
      </c>
    </row>
    <row r="21" spans="1:46" s="154" customFormat="1">
      <c r="A21" s="153" t="s">
        <v>39</v>
      </c>
      <c r="B21" s="153" t="s">
        <v>40</v>
      </c>
      <c r="C21" s="155">
        <v>72.989999999999995</v>
      </c>
      <c r="D21" s="155"/>
      <c r="E21" s="170">
        <v>19</v>
      </c>
      <c r="F21" s="169"/>
      <c r="G21" s="158">
        <v>1</v>
      </c>
      <c r="H21" s="158">
        <v>1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9">
        <f t="shared" si="0"/>
        <v>17</v>
      </c>
      <c r="AF21" s="160">
        <v>17</v>
      </c>
      <c r="AG21" s="160"/>
      <c r="AH21" s="161">
        <f t="shared" si="1"/>
        <v>1240.83</v>
      </c>
      <c r="AI21" s="161"/>
      <c r="AJ21" s="162"/>
      <c r="AK21" s="161">
        <f t="shared" si="3"/>
        <v>116.78399999999999</v>
      </c>
      <c r="AL21" s="161">
        <f t="shared" si="4"/>
        <v>2218.8959999999997</v>
      </c>
      <c r="AM21" s="163">
        <f t="shared" si="5"/>
        <v>1886.0615999999998</v>
      </c>
      <c r="AN21" s="163">
        <f t="shared" ref="AN21:AN84" si="11">+AK21/1.6*$AK$4*$AL$6</f>
        <v>1848.6177299999997</v>
      </c>
      <c r="AO21" s="163">
        <f t="shared" si="6"/>
        <v>1719.6443999999999</v>
      </c>
      <c r="AP21" s="163">
        <f t="shared" si="7"/>
        <v>2144.3965667999996</v>
      </c>
      <c r="AQ21" s="164">
        <f t="shared" si="8"/>
        <v>1994.7875039999997</v>
      </c>
      <c r="AR21" s="165">
        <f t="shared" si="9"/>
        <v>2573.2758801599994</v>
      </c>
      <c r="AS21" s="166">
        <f t="shared" si="2"/>
        <v>3659.7915899999998</v>
      </c>
    </row>
    <row r="22" spans="1:46" s="154" customFormat="1">
      <c r="A22" s="153" t="s">
        <v>41</v>
      </c>
      <c r="B22" s="153" t="s">
        <v>42</v>
      </c>
      <c r="C22" s="155">
        <v>60.45</v>
      </c>
      <c r="D22" s="155"/>
      <c r="E22" s="170">
        <v>59</v>
      </c>
      <c r="F22" s="169">
        <v>1</v>
      </c>
      <c r="G22" s="158">
        <v>2</v>
      </c>
      <c r="H22" s="158">
        <v>1</v>
      </c>
      <c r="I22" s="158"/>
      <c r="J22" s="158"/>
      <c r="K22" s="158">
        <v>1</v>
      </c>
      <c r="L22" s="158">
        <v>1</v>
      </c>
      <c r="M22" s="158"/>
      <c r="N22" s="158"/>
      <c r="O22" s="158">
        <v>2</v>
      </c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9">
        <f t="shared" si="0"/>
        <v>51</v>
      </c>
      <c r="AF22" s="160">
        <v>51</v>
      </c>
      <c r="AG22" s="160"/>
      <c r="AH22" s="161">
        <f t="shared" si="1"/>
        <v>3082.9500000000003</v>
      </c>
      <c r="AI22" s="161"/>
      <c r="AJ22" s="162"/>
      <c r="AK22" s="161">
        <f t="shared" si="3"/>
        <v>96.720000000000013</v>
      </c>
      <c r="AL22" s="161">
        <f t="shared" si="4"/>
        <v>1837.6800000000003</v>
      </c>
      <c r="AM22" s="163">
        <f t="shared" si="5"/>
        <v>1562.0280000000002</v>
      </c>
      <c r="AN22" s="163">
        <f t="shared" si="11"/>
        <v>1531.0171500000001</v>
      </c>
      <c r="AO22" s="163">
        <f t="shared" si="6"/>
        <v>1424.202</v>
      </c>
      <c r="AP22" s="163">
        <f t="shared" si="7"/>
        <v>1775.9798940000001</v>
      </c>
      <c r="AQ22" s="164">
        <f t="shared" si="8"/>
        <v>1652.0743199999999</v>
      </c>
      <c r="AR22" s="165">
        <f t="shared" si="9"/>
        <v>2131.1758728</v>
      </c>
      <c r="AS22" s="166">
        <f t="shared" si="2"/>
        <v>3031.0234499999997</v>
      </c>
    </row>
    <row r="23" spans="1:46" s="154" customFormat="1">
      <c r="A23" s="153" t="s">
        <v>43</v>
      </c>
      <c r="B23" s="153" t="s">
        <v>42</v>
      </c>
      <c r="C23" s="155">
        <v>60.8</v>
      </c>
      <c r="D23" s="155"/>
      <c r="E23" s="170">
        <v>45</v>
      </c>
      <c r="F23" s="169"/>
      <c r="G23" s="158">
        <v>1</v>
      </c>
      <c r="H23" s="158">
        <v>1</v>
      </c>
      <c r="I23" s="158">
        <v>1</v>
      </c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9">
        <f t="shared" si="0"/>
        <v>42</v>
      </c>
      <c r="AF23" s="160">
        <v>42</v>
      </c>
      <c r="AG23" s="160"/>
      <c r="AH23" s="161">
        <f t="shared" si="1"/>
        <v>2553.6</v>
      </c>
      <c r="AI23" s="161"/>
      <c r="AJ23" s="162"/>
      <c r="AK23" s="161">
        <f t="shared" si="3"/>
        <v>97.28</v>
      </c>
      <c r="AL23" s="161">
        <f t="shared" si="4"/>
        <v>1848.32</v>
      </c>
      <c r="AM23" s="163">
        <f t="shared" si="5"/>
        <v>1571.0719999999999</v>
      </c>
      <c r="AN23" s="163">
        <f t="shared" si="11"/>
        <v>1539.8815999999999</v>
      </c>
      <c r="AO23" s="163">
        <f t="shared" si="6"/>
        <v>1432.4479999999999</v>
      </c>
      <c r="AP23" s="163">
        <f t="shared" si="7"/>
        <v>1786.2626559999999</v>
      </c>
      <c r="AQ23" s="164">
        <f t="shared" si="8"/>
        <v>1661.6396799999998</v>
      </c>
      <c r="AR23" s="165">
        <f t="shared" si="9"/>
        <v>2143.5151871999997</v>
      </c>
      <c r="AS23" s="166">
        <f t="shared" si="2"/>
        <v>3048.5727999999999</v>
      </c>
    </row>
    <row r="24" spans="1:46">
      <c r="A24" s="20" t="s">
        <v>44</v>
      </c>
      <c r="B24" s="20" t="s">
        <v>42</v>
      </c>
      <c r="C24" s="21">
        <v>61.89</v>
      </c>
      <c r="D24" s="21"/>
      <c r="E24" s="22">
        <v>7</v>
      </c>
      <c r="F24" s="23"/>
      <c r="G24" s="24">
        <v>1</v>
      </c>
      <c r="H24" s="24">
        <v>1</v>
      </c>
      <c r="I24" s="24"/>
      <c r="J24" s="24">
        <v>1</v>
      </c>
      <c r="K24" s="24"/>
      <c r="L24" s="25"/>
      <c r="M24" s="25"/>
      <c r="N24" s="96"/>
      <c r="O24" s="24">
        <v>2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5"/>
      <c r="AE24" s="26">
        <f t="shared" si="0"/>
        <v>2</v>
      </c>
      <c r="AF24" s="151">
        <v>1</v>
      </c>
      <c r="AG24" s="151"/>
      <c r="AH24" s="27">
        <f t="shared" si="1"/>
        <v>123.78</v>
      </c>
      <c r="AI24" s="27"/>
      <c r="AJ24" s="28"/>
      <c r="AK24" s="1">
        <f t="shared" si="3"/>
        <v>99.024000000000001</v>
      </c>
      <c r="AL24" s="1">
        <f t="shared" si="4"/>
        <v>1881.4560000000001</v>
      </c>
      <c r="AM24" s="62">
        <f t="shared" si="5"/>
        <v>1599.2376000000002</v>
      </c>
      <c r="AN24" s="132">
        <f t="shared" si="11"/>
        <v>1567.48803</v>
      </c>
      <c r="AO24" s="62">
        <f t="shared" si="6"/>
        <v>1458.1284000000001</v>
      </c>
      <c r="AP24" s="62">
        <f t="shared" si="7"/>
        <v>1818.2861148</v>
      </c>
      <c r="AQ24" s="91">
        <f t="shared" si="8"/>
        <v>1691.428944</v>
      </c>
      <c r="AR24" s="134">
        <f t="shared" si="9"/>
        <v>2181.9433377599998</v>
      </c>
      <c r="AS24" s="63">
        <f t="shared" si="2"/>
        <v>3103.2264899999996</v>
      </c>
    </row>
    <row r="25" spans="1:46">
      <c r="A25" s="20" t="s">
        <v>45</v>
      </c>
      <c r="B25" s="20" t="s">
        <v>42</v>
      </c>
      <c r="C25" s="21">
        <v>61.86</v>
      </c>
      <c r="D25" s="21"/>
      <c r="E25" s="22">
        <v>37</v>
      </c>
      <c r="F25" s="23">
        <v>1</v>
      </c>
      <c r="G25" s="24">
        <v>2</v>
      </c>
      <c r="H25" s="24">
        <v>1</v>
      </c>
      <c r="I25" s="24"/>
      <c r="J25" s="24"/>
      <c r="K25" s="24"/>
      <c r="L25" s="25">
        <v>1</v>
      </c>
      <c r="M25" s="25"/>
      <c r="N25" s="96"/>
      <c r="O25" s="24">
        <v>2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5"/>
      <c r="AE25" s="26">
        <f t="shared" si="0"/>
        <v>30</v>
      </c>
      <c r="AF25" s="151">
        <v>32</v>
      </c>
      <c r="AG25" s="151"/>
      <c r="AH25" s="27">
        <f t="shared" si="1"/>
        <v>1855.8</v>
      </c>
      <c r="AI25" s="27"/>
      <c r="AJ25" s="28"/>
      <c r="AK25" s="1">
        <f t="shared" si="3"/>
        <v>98.975999999999999</v>
      </c>
      <c r="AL25" s="1">
        <f t="shared" si="4"/>
        <v>1880.5439999999999</v>
      </c>
      <c r="AM25" s="62">
        <f t="shared" si="5"/>
        <v>1598.4623999999999</v>
      </c>
      <c r="AN25" s="132">
        <f t="shared" si="11"/>
        <v>1566.72822</v>
      </c>
      <c r="AO25" s="62">
        <f t="shared" si="6"/>
        <v>1457.4216000000001</v>
      </c>
      <c r="AP25" s="62">
        <f t="shared" si="7"/>
        <v>1817.4047351999998</v>
      </c>
      <c r="AQ25" s="91">
        <f t="shared" si="8"/>
        <v>1690.609056</v>
      </c>
      <c r="AR25" s="134">
        <f t="shared" si="9"/>
        <v>2180.8856822399998</v>
      </c>
      <c r="AS25" s="63">
        <f t="shared" si="2"/>
        <v>3101.7222599999996</v>
      </c>
    </row>
    <row r="26" spans="1:46">
      <c r="A26" s="20" t="s">
        <v>46</v>
      </c>
      <c r="B26" s="20" t="s">
        <v>42</v>
      </c>
      <c r="C26" s="21">
        <v>60.98</v>
      </c>
      <c r="D26" s="21"/>
      <c r="E26" s="22">
        <v>37</v>
      </c>
      <c r="F26" s="23">
        <v>1</v>
      </c>
      <c r="G26" s="24">
        <v>2</v>
      </c>
      <c r="H26" s="24">
        <v>1</v>
      </c>
      <c r="I26" s="24"/>
      <c r="J26" s="24"/>
      <c r="K26" s="24"/>
      <c r="L26" s="25"/>
      <c r="M26" s="25"/>
      <c r="N26" s="96"/>
      <c r="O26" s="24">
        <v>2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26">
        <f t="shared" si="0"/>
        <v>31</v>
      </c>
      <c r="AF26" s="151">
        <v>32</v>
      </c>
      <c r="AG26" s="151"/>
      <c r="AH26" s="27">
        <f t="shared" si="1"/>
        <v>1890.3799999999999</v>
      </c>
      <c r="AI26" s="27"/>
      <c r="AJ26" s="28"/>
      <c r="AK26" s="1">
        <f t="shared" si="3"/>
        <v>97.567999999999998</v>
      </c>
      <c r="AL26" s="1">
        <f t="shared" si="4"/>
        <v>1853.7919999999999</v>
      </c>
      <c r="AM26" s="62">
        <f t="shared" si="5"/>
        <v>1575.7231999999999</v>
      </c>
      <c r="AN26" s="132">
        <f t="shared" si="11"/>
        <v>1544.4404599999998</v>
      </c>
      <c r="AO26" s="62">
        <f>C26*1.24*19</f>
        <v>1436.6888000000001</v>
      </c>
      <c r="AP26" s="62">
        <f t="shared" si="7"/>
        <v>1791.5509335999996</v>
      </c>
      <c r="AQ26" s="91">
        <f t="shared" si="8"/>
        <v>1666.5590079999999</v>
      </c>
      <c r="AR26" s="134">
        <f t="shared" si="9"/>
        <v>2149.8611203199994</v>
      </c>
      <c r="AS26" s="63">
        <f t="shared" si="2"/>
        <v>3057.5981799999995</v>
      </c>
    </row>
    <row r="27" spans="1:46">
      <c r="A27" s="20" t="s">
        <v>47</v>
      </c>
      <c r="B27" s="20" t="s">
        <v>42</v>
      </c>
      <c r="C27" s="21">
        <v>61.33</v>
      </c>
      <c r="D27" s="21"/>
      <c r="E27" s="22">
        <v>35</v>
      </c>
      <c r="F27" s="23"/>
      <c r="G27" s="24">
        <v>1</v>
      </c>
      <c r="H27" s="24">
        <v>1</v>
      </c>
      <c r="I27" s="24"/>
      <c r="J27" s="24">
        <v>1</v>
      </c>
      <c r="K27" s="24"/>
      <c r="L27" s="25"/>
      <c r="M27" s="25"/>
      <c r="N27" s="96"/>
      <c r="O27" s="24">
        <v>2</v>
      </c>
      <c r="P27" s="24"/>
      <c r="Q27" s="24"/>
      <c r="R27" s="24"/>
      <c r="S27" s="24"/>
      <c r="T27" s="24"/>
      <c r="U27" s="24"/>
      <c r="V27" s="24">
        <v>1</v>
      </c>
      <c r="W27" s="24"/>
      <c r="X27" s="24"/>
      <c r="Y27" s="24"/>
      <c r="Z27" s="24"/>
      <c r="AA27" s="24">
        <v>2</v>
      </c>
      <c r="AB27" s="24"/>
      <c r="AC27" s="24"/>
      <c r="AD27" s="25"/>
      <c r="AE27" s="26">
        <f t="shared" si="0"/>
        <v>27</v>
      </c>
      <c r="AF27" s="151">
        <v>26</v>
      </c>
      <c r="AG27" s="151"/>
      <c r="AH27" s="27">
        <f t="shared" si="1"/>
        <v>1655.9099999999999</v>
      </c>
      <c r="AI27" s="27"/>
      <c r="AJ27" s="28"/>
      <c r="AK27" s="1">
        <f t="shared" si="3"/>
        <v>98.128</v>
      </c>
      <c r="AL27" s="1">
        <f t="shared" si="4"/>
        <v>1864.432</v>
      </c>
      <c r="AM27" s="62">
        <f t="shared" si="5"/>
        <v>1584.7672</v>
      </c>
      <c r="AN27" s="132">
        <f t="shared" si="11"/>
        <v>1553.3049099999998</v>
      </c>
      <c r="AO27" s="62">
        <f t="shared" si="6"/>
        <v>1444.9348</v>
      </c>
      <c r="AP27" s="62">
        <f t="shared" si="7"/>
        <v>1801.8336955999996</v>
      </c>
      <c r="AQ27" s="91">
        <f t="shared" si="8"/>
        <v>1676.1243679999998</v>
      </c>
      <c r="AR27" s="134">
        <f t="shared" si="9"/>
        <v>2162.2004347199995</v>
      </c>
      <c r="AS27" s="63">
        <f t="shared" si="2"/>
        <v>3075.1475299999997</v>
      </c>
    </row>
    <row r="28" spans="1:46" s="154" customFormat="1">
      <c r="A28" s="153" t="s">
        <v>48</v>
      </c>
      <c r="B28" s="153" t="s">
        <v>25</v>
      </c>
      <c r="C28" s="155">
        <v>61.96</v>
      </c>
      <c r="D28" s="155"/>
      <c r="E28" s="170">
        <v>74</v>
      </c>
      <c r="F28" s="169"/>
      <c r="G28" s="158"/>
      <c r="H28" s="158">
        <v>1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>
        <v>2</v>
      </c>
      <c r="AB28" s="158"/>
      <c r="AC28" s="158"/>
      <c r="AD28" s="158"/>
      <c r="AE28" s="159">
        <f t="shared" si="0"/>
        <v>71</v>
      </c>
      <c r="AF28" s="160">
        <v>71</v>
      </c>
      <c r="AG28" s="160"/>
      <c r="AH28" s="161">
        <f t="shared" si="1"/>
        <v>4399.16</v>
      </c>
      <c r="AI28" s="161"/>
      <c r="AJ28" s="162"/>
      <c r="AK28" s="161">
        <f t="shared" si="3"/>
        <v>99.13600000000001</v>
      </c>
      <c r="AL28" s="161">
        <f t="shared" si="4"/>
        <v>1883.5840000000003</v>
      </c>
      <c r="AM28" s="163">
        <f t="shared" si="5"/>
        <v>1601.0464000000002</v>
      </c>
      <c r="AN28" s="163">
        <f t="shared" si="11"/>
        <v>1569.2609199999999</v>
      </c>
      <c r="AO28" s="163">
        <f t="shared" si="6"/>
        <v>1459.7775999999999</v>
      </c>
      <c r="AP28" s="163">
        <f t="shared" si="7"/>
        <v>1820.3426671999998</v>
      </c>
      <c r="AQ28" s="164">
        <f t="shared" si="8"/>
        <v>1693.3420159999998</v>
      </c>
      <c r="AR28" s="165">
        <f t="shared" si="9"/>
        <v>2184.4112006399996</v>
      </c>
      <c r="AS28" s="166">
        <f t="shared" si="2"/>
        <v>3106.7363599999994</v>
      </c>
    </row>
    <row r="29" spans="1:46">
      <c r="A29" s="20" t="s">
        <v>49</v>
      </c>
      <c r="B29" s="20" t="s">
        <v>42</v>
      </c>
      <c r="C29" s="21">
        <v>63.19</v>
      </c>
      <c r="D29" s="21"/>
      <c r="E29" s="22">
        <v>37</v>
      </c>
      <c r="F29" s="23"/>
      <c r="G29" s="24">
        <v>2</v>
      </c>
      <c r="H29" s="24">
        <v>1</v>
      </c>
      <c r="I29" s="24"/>
      <c r="J29" s="24"/>
      <c r="K29" s="24">
        <v>1</v>
      </c>
      <c r="L29" s="25"/>
      <c r="M29" s="25"/>
      <c r="N29" s="96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5"/>
      <c r="AE29" s="26">
        <f t="shared" si="0"/>
        <v>33</v>
      </c>
      <c r="AF29" s="151">
        <v>32</v>
      </c>
      <c r="AG29" s="151"/>
      <c r="AH29" s="27">
        <f t="shared" si="1"/>
        <v>2085.27</v>
      </c>
      <c r="AI29" s="27"/>
      <c r="AJ29" s="28"/>
      <c r="AK29" s="1">
        <f t="shared" si="3"/>
        <v>101.104</v>
      </c>
      <c r="AL29" s="1">
        <f t="shared" si="4"/>
        <v>1920.9759999999999</v>
      </c>
      <c r="AM29" s="62">
        <f t="shared" si="5"/>
        <v>1632.8295999999998</v>
      </c>
      <c r="AN29" s="132">
        <f t="shared" si="11"/>
        <v>1600.4131299999999</v>
      </c>
      <c r="AO29" s="62">
        <f t="shared" si="6"/>
        <v>1488.7564</v>
      </c>
      <c r="AP29" s="62">
        <f t="shared" si="7"/>
        <v>1856.4792307999999</v>
      </c>
      <c r="AQ29" s="91">
        <f t="shared" si="8"/>
        <v>1726.9574239999999</v>
      </c>
      <c r="AR29" s="134">
        <f t="shared" si="9"/>
        <v>2227.7750769599998</v>
      </c>
      <c r="AS29" s="63">
        <f t="shared" si="2"/>
        <v>3168.4097899999997</v>
      </c>
    </row>
    <row r="30" spans="1:46" s="154" customFormat="1">
      <c r="A30" s="153" t="s">
        <v>50</v>
      </c>
      <c r="B30" s="153" t="s">
        <v>51</v>
      </c>
      <c r="C30" s="155">
        <v>314.60000000000002</v>
      </c>
      <c r="D30" s="155"/>
      <c r="E30" s="170">
        <v>3</v>
      </c>
      <c r="F30" s="169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9">
        <f t="shared" si="0"/>
        <v>3</v>
      </c>
      <c r="AF30" s="160">
        <v>3</v>
      </c>
      <c r="AG30" s="160"/>
      <c r="AH30" s="161">
        <f t="shared" si="1"/>
        <v>943.80000000000007</v>
      </c>
      <c r="AI30" s="161"/>
      <c r="AJ30" s="162"/>
      <c r="AK30" s="161">
        <f t="shared" si="3"/>
        <v>503.36000000000007</v>
      </c>
      <c r="AL30" s="161">
        <f t="shared" si="4"/>
        <v>9563.840000000002</v>
      </c>
      <c r="AM30" s="163">
        <f t="shared" si="5"/>
        <v>8129.264000000001</v>
      </c>
      <c r="AN30" s="163">
        <f t="shared" si="11"/>
        <v>7967.8742000000002</v>
      </c>
      <c r="AO30" s="163">
        <f t="shared" si="6"/>
        <v>7411.9760000000006</v>
      </c>
      <c r="AP30" s="163">
        <f t="shared" si="7"/>
        <v>9242.7340719999993</v>
      </c>
      <c r="AQ30" s="164">
        <f t="shared" si="8"/>
        <v>8597.8921599999994</v>
      </c>
      <c r="AR30" s="165">
        <f t="shared" si="9"/>
        <v>11091.280886399998</v>
      </c>
      <c r="AS30" s="166">
        <f t="shared" si="2"/>
        <v>15774.358599999998</v>
      </c>
    </row>
    <row r="31" spans="1:46" s="154" customFormat="1">
      <c r="A31" s="153" t="s">
        <v>52</v>
      </c>
      <c r="B31" s="153" t="s">
        <v>53</v>
      </c>
      <c r="C31" s="155">
        <v>174.37</v>
      </c>
      <c r="D31" s="155"/>
      <c r="E31" s="170">
        <v>2</v>
      </c>
      <c r="F31" s="169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9">
        <f t="shared" si="0"/>
        <v>2</v>
      </c>
      <c r="AF31" s="160">
        <v>2</v>
      </c>
      <c r="AG31" s="160"/>
      <c r="AH31" s="161">
        <f t="shared" si="1"/>
        <v>348.74</v>
      </c>
      <c r="AI31" s="161"/>
      <c r="AJ31" s="162"/>
      <c r="AK31" s="161">
        <f t="shared" si="3"/>
        <v>278.99200000000002</v>
      </c>
      <c r="AL31" s="161">
        <f t="shared" si="4"/>
        <v>5300.848</v>
      </c>
      <c r="AM31" s="163">
        <f t="shared" si="5"/>
        <v>4505.7208000000001</v>
      </c>
      <c r="AN31" s="163">
        <f t="shared" si="11"/>
        <v>4416.2689900000005</v>
      </c>
      <c r="AO31" s="163">
        <f t="shared" si="6"/>
        <v>4108.1572000000006</v>
      </c>
      <c r="AP31" s="163">
        <f t="shared" si="7"/>
        <v>5122.8720284000001</v>
      </c>
      <c r="AQ31" s="164">
        <f t="shared" si="8"/>
        <v>4765.4623520000005</v>
      </c>
      <c r="AR31" s="165">
        <f t="shared" si="9"/>
        <v>6147.4464340799996</v>
      </c>
      <c r="AS31" s="166">
        <f t="shared" si="2"/>
        <v>8743.0861699999987</v>
      </c>
      <c r="AT31" s="154">
        <v>7935</v>
      </c>
    </row>
    <row r="32" spans="1:46" s="154" customFormat="1">
      <c r="A32" s="153" t="s">
        <v>54</v>
      </c>
      <c r="B32" s="153" t="s">
        <v>55</v>
      </c>
      <c r="C32" s="155">
        <v>325.10000000000002</v>
      </c>
      <c r="D32" s="155"/>
      <c r="E32" s="170">
        <v>4</v>
      </c>
      <c r="F32" s="169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9">
        <f t="shared" si="0"/>
        <v>4</v>
      </c>
      <c r="AF32" s="160">
        <v>4</v>
      </c>
      <c r="AG32" s="160"/>
      <c r="AH32" s="161">
        <f t="shared" si="1"/>
        <v>1300.4000000000001</v>
      </c>
      <c r="AI32" s="161"/>
      <c r="AJ32" s="162"/>
      <c r="AK32" s="161">
        <f t="shared" si="3"/>
        <v>520.16000000000008</v>
      </c>
      <c r="AL32" s="161">
        <f t="shared" si="4"/>
        <v>9883.0400000000009</v>
      </c>
      <c r="AM32" s="163">
        <f t="shared" si="5"/>
        <v>8400.5840000000007</v>
      </c>
      <c r="AN32" s="163">
        <f t="shared" si="11"/>
        <v>8233.8077000000012</v>
      </c>
      <c r="AO32" s="163">
        <f t="shared" si="6"/>
        <v>7659.3560000000007</v>
      </c>
      <c r="AP32" s="163">
        <f t="shared" si="7"/>
        <v>9551.2169320000012</v>
      </c>
      <c r="AQ32" s="164">
        <f t="shared" si="8"/>
        <v>8884.8529600000002</v>
      </c>
      <c r="AR32" s="165">
        <f t="shared" si="9"/>
        <v>11461.460318400001</v>
      </c>
      <c r="AS32" s="166">
        <f t="shared" si="2"/>
        <v>16300.839099999999</v>
      </c>
    </row>
    <row r="33" spans="1:47" s="154" customFormat="1">
      <c r="A33" s="153" t="s">
        <v>56</v>
      </c>
      <c r="B33" s="153" t="s">
        <v>57</v>
      </c>
      <c r="C33" s="155">
        <v>165.39</v>
      </c>
      <c r="D33" s="155"/>
      <c r="E33" s="170">
        <v>2</v>
      </c>
      <c r="F33" s="169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9">
        <f t="shared" si="0"/>
        <v>2</v>
      </c>
      <c r="AF33" s="160">
        <v>2</v>
      </c>
      <c r="AG33" s="160"/>
      <c r="AH33" s="161">
        <f t="shared" si="1"/>
        <v>330.78</v>
      </c>
      <c r="AI33" s="161"/>
      <c r="AJ33" s="162"/>
      <c r="AK33" s="161">
        <f t="shared" si="3"/>
        <v>264.62399999999997</v>
      </c>
      <c r="AL33" s="161">
        <f t="shared" si="4"/>
        <v>5027.8559999999998</v>
      </c>
      <c r="AM33" s="163">
        <f t="shared" si="5"/>
        <v>4273.6776</v>
      </c>
      <c r="AN33" s="163">
        <f t="shared" si="11"/>
        <v>4188.8325299999988</v>
      </c>
      <c r="AO33" s="163">
        <f t="shared" si="6"/>
        <v>3896.5883999999996</v>
      </c>
      <c r="AP33" s="163">
        <f t="shared" si="7"/>
        <v>4859.0457347999982</v>
      </c>
      <c r="AQ33" s="164">
        <f t="shared" si="8"/>
        <v>4520.042543999999</v>
      </c>
      <c r="AR33" s="165">
        <f t="shared" si="9"/>
        <v>5830.8548817599976</v>
      </c>
      <c r="AS33" s="166">
        <f t="shared" si="2"/>
        <v>8292.8199899999981</v>
      </c>
      <c r="AT33" s="154">
        <v>5950</v>
      </c>
      <c r="AU33" s="154">
        <v>145.99</v>
      </c>
    </row>
    <row r="34" spans="1:47" s="72" customFormat="1">
      <c r="A34" s="64" t="s">
        <v>58</v>
      </c>
      <c r="B34" s="64" t="s">
        <v>59</v>
      </c>
      <c r="C34" s="65">
        <v>35.700000000000003</v>
      </c>
      <c r="D34" s="65">
        <v>49.19</v>
      </c>
      <c r="E34" s="74">
        <v>1</v>
      </c>
      <c r="F34" s="75"/>
      <c r="G34" s="67"/>
      <c r="H34" s="67"/>
      <c r="I34" s="67"/>
      <c r="J34" s="67"/>
      <c r="K34" s="67"/>
      <c r="L34" s="67"/>
      <c r="M34" s="67"/>
      <c r="N34" s="96"/>
      <c r="O34" s="24">
        <v>1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67"/>
      <c r="AE34" s="26">
        <f t="shared" si="0"/>
        <v>0</v>
      </c>
      <c r="AF34" s="151"/>
      <c r="AG34" s="151"/>
      <c r="AH34" s="68">
        <f t="shared" si="1"/>
        <v>0</v>
      </c>
      <c r="AI34" s="68"/>
      <c r="AJ34" s="69"/>
      <c r="AK34" s="1">
        <f t="shared" si="3"/>
        <v>57.120000000000005</v>
      </c>
      <c r="AL34" s="1">
        <f t="shared" si="4"/>
        <v>1085.2800000000002</v>
      </c>
      <c r="AM34" s="70">
        <f t="shared" si="5"/>
        <v>922.48800000000017</v>
      </c>
      <c r="AN34" s="132">
        <f t="shared" si="11"/>
        <v>904.17390000000012</v>
      </c>
      <c r="AO34" s="62">
        <f t="shared" si="6"/>
        <v>841.09199999999998</v>
      </c>
      <c r="AP34" s="62">
        <f t="shared" si="7"/>
        <v>1048.8417240000001</v>
      </c>
      <c r="AQ34" s="91">
        <f t="shared" si="8"/>
        <v>975.66671999999994</v>
      </c>
      <c r="AR34" s="134">
        <f t="shared" si="9"/>
        <v>1258.6100688000001</v>
      </c>
      <c r="AS34" s="71">
        <f t="shared" si="2"/>
        <v>1790.0337</v>
      </c>
      <c r="AT34" s="72">
        <v>2204</v>
      </c>
    </row>
    <row r="35" spans="1:47" s="154" customFormat="1">
      <c r="A35" s="153" t="s">
        <v>60</v>
      </c>
      <c r="B35" s="153" t="s">
        <v>61</v>
      </c>
      <c r="C35" s="155">
        <v>123.97</v>
      </c>
      <c r="D35" s="155"/>
      <c r="E35" s="170">
        <v>10</v>
      </c>
      <c r="F35" s="169"/>
      <c r="G35" s="158">
        <v>1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9">
        <f t="shared" si="0"/>
        <v>9</v>
      </c>
      <c r="AF35" s="160">
        <v>9</v>
      </c>
      <c r="AG35" s="160"/>
      <c r="AH35" s="161">
        <f t="shared" si="1"/>
        <v>1115.73</v>
      </c>
      <c r="AI35" s="161"/>
      <c r="AJ35" s="162"/>
      <c r="AK35" s="161">
        <f t="shared" si="3"/>
        <v>198.352</v>
      </c>
      <c r="AL35" s="161">
        <f t="shared" si="4"/>
        <v>3768.6880000000001</v>
      </c>
      <c r="AM35" s="163">
        <f t="shared" si="5"/>
        <v>3203.3847999999998</v>
      </c>
      <c r="AN35" s="163">
        <f t="shared" si="11"/>
        <v>3139.7881899999998</v>
      </c>
      <c r="AO35" s="163">
        <f t="shared" si="6"/>
        <v>2920.7332000000001</v>
      </c>
      <c r="AP35" s="163">
        <f t="shared" si="7"/>
        <v>3642.1543003999996</v>
      </c>
      <c r="AQ35" s="164">
        <f t="shared" si="8"/>
        <v>3388.0505119999998</v>
      </c>
      <c r="AR35" s="165">
        <f t="shared" si="9"/>
        <v>4370.5851604799991</v>
      </c>
      <c r="AS35" s="166">
        <f t="shared" si="2"/>
        <v>6215.979769999999</v>
      </c>
    </row>
    <row r="36" spans="1:47" s="154" customFormat="1">
      <c r="A36" s="153" t="s">
        <v>62</v>
      </c>
      <c r="B36" s="153" t="s">
        <v>63</v>
      </c>
      <c r="C36" s="155">
        <v>146.49</v>
      </c>
      <c r="D36" s="155"/>
      <c r="E36" s="170">
        <v>3</v>
      </c>
      <c r="F36" s="169"/>
      <c r="G36" s="158"/>
      <c r="H36" s="158">
        <v>1</v>
      </c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9">
        <f t="shared" si="0"/>
        <v>2</v>
      </c>
      <c r="AF36" s="160">
        <v>2</v>
      </c>
      <c r="AG36" s="160"/>
      <c r="AH36" s="161">
        <f t="shared" si="1"/>
        <v>292.98</v>
      </c>
      <c r="AI36" s="161"/>
      <c r="AJ36" s="162"/>
      <c r="AK36" s="161">
        <f t="shared" si="3"/>
        <v>234.38400000000001</v>
      </c>
      <c r="AL36" s="161">
        <f t="shared" si="4"/>
        <v>4453.2960000000003</v>
      </c>
      <c r="AM36" s="163">
        <f t="shared" si="5"/>
        <v>3785.3016000000002</v>
      </c>
      <c r="AN36" s="163">
        <f t="shared" si="11"/>
        <v>3710.1522300000001</v>
      </c>
      <c r="AO36" s="163">
        <f t="shared" si="6"/>
        <v>3451.3044</v>
      </c>
      <c r="AP36" s="163">
        <f t="shared" si="7"/>
        <v>4303.7765867999997</v>
      </c>
      <c r="AQ36" s="164">
        <f t="shared" si="8"/>
        <v>4003.5131039999997</v>
      </c>
      <c r="AR36" s="165">
        <f t="shared" si="9"/>
        <v>5164.5319041599996</v>
      </c>
      <c r="AS36" s="166">
        <f t="shared" si="2"/>
        <v>7345.1550900000011</v>
      </c>
    </row>
    <row r="37" spans="1:47">
      <c r="A37" s="20" t="s">
        <v>64</v>
      </c>
      <c r="B37" s="20" t="s">
        <v>65</v>
      </c>
      <c r="C37" s="21">
        <v>108.16</v>
      </c>
      <c r="D37" s="21"/>
      <c r="E37" s="22">
        <v>3</v>
      </c>
      <c r="F37" s="23"/>
      <c r="G37" s="24">
        <v>1</v>
      </c>
      <c r="H37" s="24"/>
      <c r="I37" s="24"/>
      <c r="J37" s="24"/>
      <c r="K37" s="24"/>
      <c r="L37" s="25"/>
      <c r="M37" s="25"/>
      <c r="N37" s="96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>
        <v>2</v>
      </c>
      <c r="AB37" s="24"/>
      <c r="AC37" s="24"/>
      <c r="AD37" s="25"/>
      <c r="AE37" s="26">
        <f t="shared" si="0"/>
        <v>0</v>
      </c>
      <c r="AF37" s="151"/>
      <c r="AG37" s="151"/>
      <c r="AH37" s="27">
        <f t="shared" si="1"/>
        <v>0</v>
      </c>
      <c r="AI37" s="27"/>
      <c r="AJ37" s="28"/>
      <c r="AK37" s="1">
        <f t="shared" si="3"/>
        <v>173.05600000000001</v>
      </c>
      <c r="AL37" s="1">
        <f t="shared" si="4"/>
        <v>3288.0640000000003</v>
      </c>
      <c r="AM37" s="62">
        <f t="shared" si="5"/>
        <v>2794.8544000000002</v>
      </c>
      <c r="AN37" s="132">
        <f t="shared" si="11"/>
        <v>2739.36832</v>
      </c>
      <c r="AO37" s="62">
        <f t="shared" si="6"/>
        <v>2548.2496000000001</v>
      </c>
      <c r="AP37" s="62">
        <f t="shared" si="7"/>
        <v>3177.6672512</v>
      </c>
      <c r="AQ37" s="91">
        <f t="shared" si="8"/>
        <v>2955.9695360000001</v>
      </c>
      <c r="AR37" s="134">
        <f t="shared" si="9"/>
        <v>3813.2007014399996</v>
      </c>
      <c r="AS37" s="63">
        <f t="shared" si="2"/>
        <v>5423.2505599999986</v>
      </c>
    </row>
    <row r="38" spans="1:47" s="154" customFormat="1">
      <c r="A38" s="153" t="s">
        <v>66</v>
      </c>
      <c r="B38" s="153" t="s">
        <v>42</v>
      </c>
      <c r="C38" s="155">
        <v>111.9</v>
      </c>
      <c r="D38" s="155"/>
      <c r="E38" s="170">
        <v>2</v>
      </c>
      <c r="F38" s="169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9">
        <f t="shared" si="0"/>
        <v>2</v>
      </c>
      <c r="AF38" s="160">
        <v>2</v>
      </c>
      <c r="AG38" s="160"/>
      <c r="AH38" s="161">
        <f t="shared" si="1"/>
        <v>223.8</v>
      </c>
      <c r="AI38" s="161"/>
      <c r="AJ38" s="162"/>
      <c r="AK38" s="161">
        <f t="shared" si="3"/>
        <v>179.04000000000002</v>
      </c>
      <c r="AL38" s="161">
        <f t="shared" si="4"/>
        <v>3401.76</v>
      </c>
      <c r="AM38" s="163">
        <f t="shared" si="5"/>
        <v>2891.4960000000001</v>
      </c>
      <c r="AN38" s="163">
        <f t="shared" si="11"/>
        <v>2834.0913</v>
      </c>
      <c r="AO38" s="163">
        <f t="shared" si="6"/>
        <v>2636.364</v>
      </c>
      <c r="AP38" s="163">
        <f t="shared" si="7"/>
        <v>3287.5459080000001</v>
      </c>
      <c r="AQ38" s="164">
        <f t="shared" si="8"/>
        <v>3058.1822399999996</v>
      </c>
      <c r="AR38" s="165">
        <f t="shared" si="9"/>
        <v>3945.0550896</v>
      </c>
      <c r="AS38" s="166">
        <f t="shared" si="2"/>
        <v>5610.7778999999991</v>
      </c>
    </row>
    <row r="39" spans="1:47" s="154" customFormat="1">
      <c r="A39" s="153" t="s">
        <v>67</v>
      </c>
      <c r="B39" s="153" t="s">
        <v>68</v>
      </c>
      <c r="C39" s="155">
        <v>128.66999999999999</v>
      </c>
      <c r="D39" s="155"/>
      <c r="E39" s="170">
        <v>21</v>
      </c>
      <c r="F39" s="169"/>
      <c r="G39" s="158">
        <v>1</v>
      </c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9">
        <f t="shared" ref="AE39:AE70" si="12">-SUM(F39:AD39)+E39</f>
        <v>20</v>
      </c>
      <c r="AF39" s="160">
        <v>20</v>
      </c>
      <c r="AG39" s="160"/>
      <c r="AH39" s="161">
        <f t="shared" si="1"/>
        <v>2573.3999999999996</v>
      </c>
      <c r="AI39" s="161"/>
      <c r="AJ39" s="162"/>
      <c r="AK39" s="161">
        <f t="shared" si="3"/>
        <v>205.87199999999999</v>
      </c>
      <c r="AL39" s="161">
        <f t="shared" si="4"/>
        <v>3911.5679999999998</v>
      </c>
      <c r="AM39" s="163">
        <f t="shared" si="5"/>
        <v>3324.8327999999997</v>
      </c>
      <c r="AN39" s="163">
        <f t="shared" si="11"/>
        <v>3258.8250899999994</v>
      </c>
      <c r="AO39" s="163">
        <f t="shared" si="6"/>
        <v>3031.4651999999996</v>
      </c>
      <c r="AP39" s="163">
        <f t="shared" si="7"/>
        <v>3780.2371043999992</v>
      </c>
      <c r="AQ39" s="164">
        <f t="shared" si="8"/>
        <v>3516.4996319999996</v>
      </c>
      <c r="AR39" s="165">
        <f t="shared" si="9"/>
        <v>4536.2845252799989</v>
      </c>
      <c r="AS39" s="166">
        <f t="shared" si="2"/>
        <v>6451.6424699999989</v>
      </c>
    </row>
    <row r="40" spans="1:47" s="154" customFormat="1">
      <c r="A40" s="153" t="s">
        <v>69</v>
      </c>
      <c r="B40" s="153" t="s">
        <v>42</v>
      </c>
      <c r="C40" s="155">
        <v>162.24</v>
      </c>
      <c r="D40" s="155"/>
      <c r="E40" s="170">
        <v>8</v>
      </c>
      <c r="F40" s="169"/>
      <c r="G40" s="158">
        <v>1</v>
      </c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9">
        <f t="shared" si="12"/>
        <v>7</v>
      </c>
      <c r="AF40" s="160">
        <v>7</v>
      </c>
      <c r="AG40" s="160"/>
      <c r="AH40" s="161">
        <f t="shared" si="1"/>
        <v>1135.68</v>
      </c>
      <c r="AI40" s="161"/>
      <c r="AJ40" s="162"/>
      <c r="AK40" s="161">
        <f t="shared" si="3"/>
        <v>259.584</v>
      </c>
      <c r="AL40" s="161">
        <f t="shared" si="4"/>
        <v>4932.0960000000005</v>
      </c>
      <c r="AM40" s="163">
        <f t="shared" si="5"/>
        <v>4192.2816000000003</v>
      </c>
      <c r="AN40" s="163">
        <f t="shared" si="11"/>
        <v>4109.0524799999994</v>
      </c>
      <c r="AO40" s="163">
        <f t="shared" si="6"/>
        <v>3822.3744000000002</v>
      </c>
      <c r="AP40" s="163">
        <f t="shared" si="7"/>
        <v>4766.5008767999989</v>
      </c>
      <c r="AQ40" s="164">
        <f t="shared" si="8"/>
        <v>4433.9543039999999</v>
      </c>
      <c r="AR40" s="165">
        <f t="shared" si="9"/>
        <v>5719.8010521599981</v>
      </c>
      <c r="AS40" s="166">
        <f t="shared" si="2"/>
        <v>8134.8758399999988</v>
      </c>
    </row>
    <row r="41" spans="1:47" s="154" customFormat="1">
      <c r="A41" s="153" t="s">
        <v>70</v>
      </c>
      <c r="B41" s="153" t="s">
        <v>71</v>
      </c>
      <c r="C41" s="155">
        <v>125.31</v>
      </c>
      <c r="D41" s="155"/>
      <c r="E41" s="170">
        <v>7</v>
      </c>
      <c r="F41" s="169"/>
      <c r="G41" s="158">
        <v>1</v>
      </c>
      <c r="H41" s="158">
        <v>1</v>
      </c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9">
        <f t="shared" si="12"/>
        <v>5</v>
      </c>
      <c r="AF41" s="160">
        <v>5</v>
      </c>
      <c r="AG41" s="160"/>
      <c r="AH41" s="161">
        <f t="shared" si="1"/>
        <v>626.54999999999995</v>
      </c>
      <c r="AI41" s="161"/>
      <c r="AJ41" s="162"/>
      <c r="AK41" s="161">
        <f t="shared" si="3"/>
        <v>200.49600000000001</v>
      </c>
      <c r="AL41" s="161">
        <f t="shared" si="4"/>
        <v>3809.424</v>
      </c>
      <c r="AM41" s="163">
        <f t="shared" si="5"/>
        <v>3238.0104000000001</v>
      </c>
      <c r="AN41" s="163">
        <f t="shared" si="11"/>
        <v>3173.7263699999999</v>
      </c>
      <c r="AO41" s="163">
        <f t="shared" si="6"/>
        <v>2952.3036000000002</v>
      </c>
      <c r="AP41" s="163">
        <f t="shared" si="7"/>
        <v>3681.5225891999994</v>
      </c>
      <c r="AQ41" s="164">
        <f t="shared" si="8"/>
        <v>3424.672176</v>
      </c>
      <c r="AR41" s="165">
        <f t="shared" si="9"/>
        <v>4417.8271070399987</v>
      </c>
      <c r="AS41" s="166">
        <f t="shared" si="2"/>
        <v>6283.1687099999999</v>
      </c>
    </row>
    <row r="42" spans="1:47">
      <c r="A42" s="20" t="s">
        <v>72</v>
      </c>
      <c r="B42" s="20" t="s">
        <v>73</v>
      </c>
      <c r="C42" s="21">
        <v>87.72</v>
      </c>
      <c r="D42" s="21"/>
      <c r="E42" s="22">
        <v>8</v>
      </c>
      <c r="F42" s="23"/>
      <c r="G42" s="24">
        <v>2</v>
      </c>
      <c r="H42" s="24">
        <v>1</v>
      </c>
      <c r="I42" s="24"/>
      <c r="J42" s="24"/>
      <c r="K42" s="24"/>
      <c r="L42" s="25"/>
      <c r="M42" s="25"/>
      <c r="N42" s="96"/>
      <c r="O42" s="24">
        <v>2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5"/>
      <c r="AE42" s="26">
        <f t="shared" si="12"/>
        <v>3</v>
      </c>
      <c r="AF42" s="151"/>
      <c r="AG42" s="151"/>
      <c r="AH42" s="27">
        <f t="shared" si="1"/>
        <v>263.15999999999997</v>
      </c>
      <c r="AI42" s="27"/>
      <c r="AJ42" s="28"/>
      <c r="AK42" s="1">
        <f t="shared" si="3"/>
        <v>140.352</v>
      </c>
      <c r="AL42" s="1">
        <f t="shared" si="4"/>
        <v>2666.6880000000001</v>
      </c>
      <c r="AM42" s="62">
        <f t="shared" si="5"/>
        <v>2266.6848</v>
      </c>
      <c r="AN42" s="132">
        <f t="shared" si="11"/>
        <v>2221.68444</v>
      </c>
      <c r="AO42" s="62">
        <f t="shared" si="6"/>
        <v>2066.6831999999999</v>
      </c>
      <c r="AP42" s="62">
        <f t="shared" si="7"/>
        <v>2577.1539503999998</v>
      </c>
      <c r="AQ42" s="91">
        <f t="shared" si="8"/>
        <v>2397.3525119999999</v>
      </c>
      <c r="AR42" s="134">
        <f t="shared" si="9"/>
        <v>3092.5847404799997</v>
      </c>
      <c r="AS42" s="63">
        <f t="shared" si="2"/>
        <v>4398.3685199999991</v>
      </c>
    </row>
    <row r="43" spans="1:47">
      <c r="A43" s="20" t="s">
        <v>74</v>
      </c>
      <c r="B43" s="20" t="s">
        <v>73</v>
      </c>
      <c r="C43" s="21">
        <v>81.040000000000006</v>
      </c>
      <c r="D43" s="21"/>
      <c r="E43" s="22">
        <v>3</v>
      </c>
      <c r="F43" s="23"/>
      <c r="G43" s="24">
        <v>1</v>
      </c>
      <c r="H43" s="24">
        <v>1</v>
      </c>
      <c r="I43" s="24"/>
      <c r="J43" s="24"/>
      <c r="K43" s="24"/>
      <c r="L43" s="25"/>
      <c r="M43" s="25"/>
      <c r="N43" s="96"/>
      <c r="O43" s="106">
        <v>1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  <c r="AE43" s="26">
        <f t="shared" si="12"/>
        <v>0</v>
      </c>
      <c r="AF43" s="151"/>
      <c r="AG43" s="151"/>
      <c r="AH43" s="27">
        <f t="shared" si="1"/>
        <v>0</v>
      </c>
      <c r="AI43" s="27"/>
      <c r="AJ43" s="28"/>
      <c r="AK43" s="1">
        <f t="shared" si="3"/>
        <v>129.66400000000002</v>
      </c>
      <c r="AL43" s="1">
        <f t="shared" si="4"/>
        <v>2463.6160000000004</v>
      </c>
      <c r="AM43" s="62">
        <f t="shared" si="5"/>
        <v>2094.0736000000002</v>
      </c>
      <c r="AN43" s="132">
        <f t="shared" si="11"/>
        <v>2052.5000799999998</v>
      </c>
      <c r="AO43" s="62">
        <f>C43*1.24*19</f>
        <v>1909.3024000000003</v>
      </c>
      <c r="AP43" s="62">
        <f t="shared" si="7"/>
        <v>2380.9000927999996</v>
      </c>
      <c r="AQ43" s="91">
        <f t="shared" si="8"/>
        <v>2214.7907840000003</v>
      </c>
      <c r="AR43" s="134">
        <f t="shared" si="9"/>
        <v>2857.0801113599996</v>
      </c>
      <c r="AS43" s="63">
        <f t="shared" si="2"/>
        <v>4063.4266399999997</v>
      </c>
    </row>
    <row r="44" spans="1:47">
      <c r="A44" s="20" t="s">
        <v>75</v>
      </c>
      <c r="B44" s="20" t="s">
        <v>76</v>
      </c>
      <c r="C44" s="21">
        <v>85.7</v>
      </c>
      <c r="D44" s="21"/>
      <c r="E44" s="22">
        <v>7</v>
      </c>
      <c r="F44" s="23"/>
      <c r="G44" s="24">
        <v>1</v>
      </c>
      <c r="H44" s="24">
        <v>1</v>
      </c>
      <c r="I44" s="24"/>
      <c r="J44" s="24"/>
      <c r="K44" s="24"/>
      <c r="L44" s="25"/>
      <c r="M44" s="25"/>
      <c r="N44" s="96"/>
      <c r="O44" s="24">
        <v>2</v>
      </c>
      <c r="P44" s="24"/>
      <c r="Q44" s="24"/>
      <c r="R44" s="24"/>
      <c r="S44" s="135">
        <v>3</v>
      </c>
      <c r="T44" s="24"/>
      <c r="U44" s="24"/>
      <c r="V44" s="24">
        <v>1</v>
      </c>
      <c r="W44" s="24"/>
      <c r="X44" s="24"/>
      <c r="Y44" s="24"/>
      <c r="Z44" s="24"/>
      <c r="AA44" s="24"/>
      <c r="AB44" s="24"/>
      <c r="AC44" s="24"/>
      <c r="AD44" s="25"/>
      <c r="AE44" s="26">
        <f t="shared" si="12"/>
        <v>-1</v>
      </c>
      <c r="AF44" s="151"/>
      <c r="AG44" s="151"/>
      <c r="AH44" s="27">
        <f t="shared" si="1"/>
        <v>-85.7</v>
      </c>
      <c r="AI44" s="27"/>
      <c r="AJ44" s="28"/>
      <c r="AK44" s="1">
        <f t="shared" si="3"/>
        <v>137.12</v>
      </c>
      <c r="AL44" s="1">
        <f t="shared" si="4"/>
        <v>2605.2800000000002</v>
      </c>
      <c r="AM44" s="62">
        <f t="shared" si="5"/>
        <v>2214.4880000000003</v>
      </c>
      <c r="AN44" s="132">
        <f t="shared" si="11"/>
        <v>2170.5239000000001</v>
      </c>
      <c r="AO44" s="62">
        <f t="shared" si="6"/>
        <v>2019.0920000000001</v>
      </c>
      <c r="AP44" s="62">
        <f t="shared" si="7"/>
        <v>2517.8077239999998</v>
      </c>
      <c r="AQ44" s="91">
        <f t="shared" si="8"/>
        <v>2342.1467199999997</v>
      </c>
      <c r="AR44" s="134">
        <f t="shared" si="9"/>
        <v>3021.3692687999996</v>
      </c>
      <c r="AS44" s="63">
        <f t="shared" si="2"/>
        <v>4297.0836999999992</v>
      </c>
    </row>
    <row r="45" spans="1:47">
      <c r="A45" s="20" t="s">
        <v>77</v>
      </c>
      <c r="B45" s="20" t="s">
        <v>42</v>
      </c>
      <c r="C45" s="21">
        <v>79.47</v>
      </c>
      <c r="D45" s="21"/>
      <c r="E45" s="22">
        <v>4</v>
      </c>
      <c r="F45" s="23"/>
      <c r="G45" s="24">
        <v>1</v>
      </c>
      <c r="H45" s="24">
        <v>1</v>
      </c>
      <c r="I45" s="24"/>
      <c r="J45" s="24"/>
      <c r="K45" s="24"/>
      <c r="L45" s="25"/>
      <c r="M45" s="25"/>
      <c r="N45" s="96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2</v>
      </c>
      <c r="AB45" s="24"/>
      <c r="AC45" s="24"/>
      <c r="AD45" s="25"/>
      <c r="AE45" s="26">
        <f t="shared" si="12"/>
        <v>0</v>
      </c>
      <c r="AF45" s="151">
        <v>1</v>
      </c>
      <c r="AG45" s="151"/>
      <c r="AH45" s="27">
        <f t="shared" si="1"/>
        <v>0</v>
      </c>
      <c r="AI45" s="27"/>
      <c r="AJ45" s="28"/>
      <c r="AK45" s="1">
        <f t="shared" si="3"/>
        <v>127.152</v>
      </c>
      <c r="AL45" s="1">
        <f t="shared" si="4"/>
        <v>2415.8879999999999</v>
      </c>
      <c r="AM45" s="62">
        <f t="shared" si="5"/>
        <v>2053.5047999999997</v>
      </c>
      <c r="AN45" s="132">
        <f t="shared" si="11"/>
        <v>2012.73669</v>
      </c>
      <c r="AO45" s="62">
        <f t="shared" si="6"/>
        <v>1872.3132000000001</v>
      </c>
      <c r="AP45" s="62">
        <f t="shared" si="7"/>
        <v>2334.7745603999997</v>
      </c>
      <c r="AQ45" s="91">
        <f t="shared" si="8"/>
        <v>2171.8833119999999</v>
      </c>
      <c r="AR45" s="134">
        <f t="shared" si="9"/>
        <v>2801.7294724799995</v>
      </c>
      <c r="AS45" s="63">
        <f t="shared" si="2"/>
        <v>3984.7052699999995</v>
      </c>
    </row>
    <row r="46" spans="1:47" s="72" customFormat="1">
      <c r="A46" s="64" t="s">
        <v>78</v>
      </c>
      <c r="B46" s="64" t="s">
        <v>79</v>
      </c>
      <c r="C46" s="65">
        <v>53.03</v>
      </c>
      <c r="D46" s="128">
        <v>74.59</v>
      </c>
      <c r="E46" s="74">
        <v>13</v>
      </c>
      <c r="F46" s="75"/>
      <c r="G46" s="67"/>
      <c r="H46" s="67">
        <v>1</v>
      </c>
      <c r="I46" s="67"/>
      <c r="J46" s="67"/>
      <c r="K46" s="67"/>
      <c r="L46" s="67"/>
      <c r="M46" s="67"/>
      <c r="N46" s="96"/>
      <c r="O46" s="24"/>
      <c r="P46" s="24"/>
      <c r="Q46" s="24"/>
      <c r="R46" s="24"/>
      <c r="S46" s="24">
        <v>3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67"/>
      <c r="AE46" s="26">
        <f t="shared" si="12"/>
        <v>9</v>
      </c>
      <c r="AF46" s="151">
        <v>8</v>
      </c>
      <c r="AG46" s="151"/>
      <c r="AH46" s="68">
        <f t="shared" si="1"/>
        <v>477.27</v>
      </c>
      <c r="AI46" s="68"/>
      <c r="AJ46" s="69"/>
      <c r="AK46" s="1">
        <f>+D46*$AK$6</f>
        <v>119.34400000000001</v>
      </c>
      <c r="AL46" s="1">
        <f t="shared" si="4"/>
        <v>2267.5360000000001</v>
      </c>
      <c r="AM46" s="70">
        <f t="shared" si="5"/>
        <v>1927.4056</v>
      </c>
      <c r="AN46" s="132">
        <f t="shared" si="11"/>
        <v>1889.14093</v>
      </c>
      <c r="AO46" s="62">
        <f t="shared" si="6"/>
        <v>1249.3868</v>
      </c>
      <c r="AP46" s="62">
        <f t="shared" si="7"/>
        <v>2191.4034787999999</v>
      </c>
      <c r="AQ46" s="91">
        <f t="shared" si="8"/>
        <v>1449.2886879999999</v>
      </c>
      <c r="AR46" s="134">
        <f t="shared" si="9"/>
        <v>2629.68417456</v>
      </c>
      <c r="AS46" s="71">
        <f t="shared" si="2"/>
        <v>2658.9772299999995</v>
      </c>
      <c r="AT46" s="72">
        <v>3636</v>
      </c>
    </row>
    <row r="47" spans="1:47">
      <c r="A47" s="20" t="s">
        <v>80</v>
      </c>
      <c r="B47" s="20" t="s">
        <v>81</v>
      </c>
      <c r="C47" s="21">
        <v>41.91</v>
      </c>
      <c r="D47" s="21"/>
      <c r="E47" s="22">
        <v>21</v>
      </c>
      <c r="F47" s="23"/>
      <c r="G47" s="24">
        <v>2</v>
      </c>
      <c r="H47" s="24">
        <v>1</v>
      </c>
      <c r="I47" s="24"/>
      <c r="J47" s="24"/>
      <c r="K47" s="24"/>
      <c r="L47" s="25"/>
      <c r="M47" s="25"/>
      <c r="N47" s="96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>
        <v>2</v>
      </c>
      <c r="AA47" s="24"/>
      <c r="AB47" s="24"/>
      <c r="AC47" s="24"/>
      <c r="AD47" s="25"/>
      <c r="AE47" s="26">
        <f t="shared" si="12"/>
        <v>16</v>
      </c>
      <c r="AF47" s="151">
        <f>12+3</f>
        <v>15</v>
      </c>
      <c r="AG47" s="151"/>
      <c r="AH47" s="27">
        <f t="shared" si="1"/>
        <v>670.56</v>
      </c>
      <c r="AI47" s="27"/>
      <c r="AJ47" s="28"/>
      <c r="AK47" s="1">
        <f t="shared" si="3"/>
        <v>67.055999999999997</v>
      </c>
      <c r="AL47" s="1">
        <f t="shared" si="4"/>
        <v>1274.0639999999999</v>
      </c>
      <c r="AM47" s="62">
        <f t="shared" si="5"/>
        <v>1082.9543999999999</v>
      </c>
      <c r="AN47" s="132">
        <f t="shared" si="11"/>
        <v>1061.4545699999999</v>
      </c>
      <c r="AO47" s="62">
        <f t="shared" si="6"/>
        <v>987.39959999999996</v>
      </c>
      <c r="AP47" s="62">
        <f t="shared" si="7"/>
        <v>1231.2873011999998</v>
      </c>
      <c r="AQ47" s="91">
        <f t="shared" si="8"/>
        <v>1145.3835359999998</v>
      </c>
      <c r="AR47" s="134">
        <f t="shared" si="9"/>
        <v>1477.5447614399998</v>
      </c>
      <c r="AS47" s="63">
        <f t="shared" si="2"/>
        <v>2101.4093099999996</v>
      </c>
    </row>
    <row r="48" spans="1:47">
      <c r="A48" s="20" t="s">
        <v>82</v>
      </c>
      <c r="B48" s="20" t="s">
        <v>83</v>
      </c>
      <c r="C48" s="21">
        <v>40.380000000000003</v>
      </c>
      <c r="D48" s="21"/>
      <c r="E48" s="22">
        <v>7</v>
      </c>
      <c r="F48" s="23"/>
      <c r="G48" s="24">
        <v>1</v>
      </c>
      <c r="H48" s="24">
        <v>1</v>
      </c>
      <c r="I48" s="24">
        <v>1</v>
      </c>
      <c r="J48" s="24"/>
      <c r="K48" s="24"/>
      <c r="L48" s="25"/>
      <c r="M48" s="25"/>
      <c r="N48" s="96"/>
      <c r="O48" s="24"/>
      <c r="P48" s="24"/>
      <c r="Q48" s="24"/>
      <c r="R48" s="24"/>
      <c r="S48" s="24">
        <v>2</v>
      </c>
      <c r="T48" s="24"/>
      <c r="U48" s="24"/>
      <c r="V48" s="24"/>
      <c r="W48" s="24"/>
      <c r="X48" s="24"/>
      <c r="Y48" s="24"/>
      <c r="Z48" s="135">
        <f>1+1</f>
        <v>2</v>
      </c>
      <c r="AA48" s="24"/>
      <c r="AB48" s="24"/>
      <c r="AC48" s="24"/>
      <c r="AD48" s="25"/>
      <c r="AE48" s="26">
        <f t="shared" si="12"/>
        <v>0</v>
      </c>
      <c r="AF48" s="151"/>
      <c r="AG48" s="151"/>
      <c r="AH48" s="27">
        <f t="shared" si="1"/>
        <v>0</v>
      </c>
      <c r="AI48" s="27"/>
      <c r="AJ48" s="28"/>
      <c r="AK48" s="1">
        <f t="shared" si="3"/>
        <v>64.608000000000004</v>
      </c>
      <c r="AL48" s="1">
        <f t="shared" si="4"/>
        <v>1227.5520000000001</v>
      </c>
      <c r="AM48" s="62">
        <f t="shared" si="5"/>
        <v>1043.4192</v>
      </c>
      <c r="AN48" s="132">
        <f t="shared" si="11"/>
        <v>1022.70426</v>
      </c>
      <c r="AO48" s="62">
        <f t="shared" si="6"/>
        <v>951.35280000000012</v>
      </c>
      <c r="AP48" s="62">
        <f t="shared" si="7"/>
        <v>1186.3369415999998</v>
      </c>
      <c r="AQ48" s="91">
        <f t="shared" si="8"/>
        <v>1103.569248</v>
      </c>
      <c r="AR48" s="134">
        <f t="shared" si="9"/>
        <v>1423.6043299199998</v>
      </c>
      <c r="AS48" s="63">
        <f t="shared" si="2"/>
        <v>2024.6935800000001</v>
      </c>
    </row>
    <row r="49" spans="1:47">
      <c r="A49" s="20" t="s">
        <v>84</v>
      </c>
      <c r="B49" s="20" t="s">
        <v>83</v>
      </c>
      <c r="C49" s="21">
        <v>40.67</v>
      </c>
      <c r="D49" s="21"/>
      <c r="E49" s="22">
        <v>9</v>
      </c>
      <c r="F49" s="23"/>
      <c r="G49" s="24"/>
      <c r="H49" s="24">
        <v>1</v>
      </c>
      <c r="I49" s="24"/>
      <c r="J49" s="24"/>
      <c r="K49" s="24"/>
      <c r="L49" s="25"/>
      <c r="M49" s="25"/>
      <c r="N49" s="96"/>
      <c r="O49" s="24">
        <v>2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26">
        <f t="shared" si="12"/>
        <v>6</v>
      </c>
      <c r="AF49" s="151">
        <v>2</v>
      </c>
      <c r="AG49" s="151"/>
      <c r="AH49" s="27">
        <f t="shared" si="1"/>
        <v>244.02</v>
      </c>
      <c r="AI49" s="27"/>
      <c r="AJ49" s="28"/>
      <c r="AK49" s="1">
        <f t="shared" si="3"/>
        <v>65.072000000000003</v>
      </c>
      <c r="AL49" s="1">
        <f t="shared" si="4"/>
        <v>1236.3679999999999</v>
      </c>
      <c r="AM49" s="62">
        <f t="shared" si="5"/>
        <v>1050.9127999999998</v>
      </c>
      <c r="AN49" s="132">
        <f t="shared" si="11"/>
        <v>1030.04909</v>
      </c>
      <c r="AO49" s="62">
        <f t="shared" si="6"/>
        <v>958.18520000000012</v>
      </c>
      <c r="AP49" s="62">
        <f t="shared" si="7"/>
        <v>1194.8569444</v>
      </c>
      <c r="AQ49" s="91">
        <f t="shared" si="8"/>
        <v>1111.4948320000001</v>
      </c>
      <c r="AR49" s="134">
        <f t="shared" si="9"/>
        <v>1433.8283332799999</v>
      </c>
      <c r="AS49" s="63">
        <f t="shared" si="2"/>
        <v>2039.2344699999999</v>
      </c>
    </row>
    <row r="50" spans="1:47">
      <c r="A50" s="20" t="s">
        <v>85</v>
      </c>
      <c r="B50" s="127" t="s">
        <v>730</v>
      </c>
      <c r="C50" s="21">
        <v>10.67</v>
      </c>
      <c r="D50" s="128">
        <v>11.69</v>
      </c>
      <c r="E50" s="22">
        <v>62</v>
      </c>
      <c r="F50" s="23"/>
      <c r="G50" s="24"/>
      <c r="H50" s="24"/>
      <c r="I50" s="24"/>
      <c r="J50" s="24"/>
      <c r="K50" s="24"/>
      <c r="L50" s="25"/>
      <c r="M50" s="25"/>
      <c r="N50" s="96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>
        <v>10</v>
      </c>
      <c r="AB50" s="24"/>
      <c r="AC50" s="24"/>
      <c r="AD50" s="25"/>
      <c r="AE50" s="26">
        <f t="shared" si="12"/>
        <v>52</v>
      </c>
      <c r="AF50" s="151">
        <v>50</v>
      </c>
      <c r="AG50" s="151"/>
      <c r="AH50" s="27">
        <f t="shared" si="1"/>
        <v>554.84</v>
      </c>
      <c r="AI50" s="27"/>
      <c r="AJ50" s="28"/>
      <c r="AK50" s="1">
        <f>+D50*$AK$6</f>
        <v>18.704000000000001</v>
      </c>
      <c r="AL50" s="1">
        <f t="shared" si="4"/>
        <v>355.37600000000003</v>
      </c>
      <c r="AM50" s="62">
        <f t="shared" si="5"/>
        <v>302.06960000000004</v>
      </c>
      <c r="AN50" s="132">
        <f t="shared" si="11"/>
        <v>296.07262999999995</v>
      </c>
      <c r="AO50" s="62">
        <f t="shared" si="6"/>
        <v>251.3852</v>
      </c>
      <c r="AP50" s="62">
        <f t="shared" si="7"/>
        <v>343.44425079999991</v>
      </c>
      <c r="AQ50" s="91">
        <f t="shared" si="8"/>
        <v>291.606832</v>
      </c>
      <c r="AR50" s="134">
        <f t="shared" si="9"/>
        <v>412.13310095999987</v>
      </c>
      <c r="AS50" s="63">
        <f t="shared" si="2"/>
        <v>535.00446999999986</v>
      </c>
    </row>
    <row r="51" spans="1:47" s="72" customFormat="1">
      <c r="A51" s="64" t="s">
        <v>87</v>
      </c>
      <c r="B51" s="64" t="s">
        <v>88</v>
      </c>
      <c r="C51" s="65">
        <v>9.27</v>
      </c>
      <c r="D51" s="128">
        <v>11.69</v>
      </c>
      <c r="E51" s="74">
        <v>1</v>
      </c>
      <c r="F51" s="75"/>
      <c r="G51" s="67"/>
      <c r="H51" s="67"/>
      <c r="I51" s="67"/>
      <c r="J51" s="67"/>
      <c r="K51" s="67"/>
      <c r="L51" s="67"/>
      <c r="M51" s="67"/>
      <c r="N51" s="96"/>
      <c r="O51" s="24"/>
      <c r="P51" s="24"/>
      <c r="Q51" s="24">
        <v>1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67"/>
      <c r="AE51" s="26">
        <f t="shared" si="12"/>
        <v>0</v>
      </c>
      <c r="AF51" s="151">
        <v>1</v>
      </c>
      <c r="AG51" s="151"/>
      <c r="AH51" s="68">
        <f t="shared" si="1"/>
        <v>0</v>
      </c>
      <c r="AI51" s="68"/>
      <c r="AJ51" s="69"/>
      <c r="AK51" s="1">
        <f t="shared" ref="AK51:AK52" si="13">+D51*$AK$6</f>
        <v>18.704000000000001</v>
      </c>
      <c r="AL51" s="1">
        <f t="shared" si="4"/>
        <v>355.37600000000003</v>
      </c>
      <c r="AM51" s="70">
        <f t="shared" si="5"/>
        <v>302.06960000000004</v>
      </c>
      <c r="AN51" s="132">
        <f t="shared" si="11"/>
        <v>296.07262999999995</v>
      </c>
      <c r="AO51" s="62">
        <f t="shared" si="6"/>
        <v>218.40119999999999</v>
      </c>
      <c r="AP51" s="62">
        <f t="shared" si="7"/>
        <v>343.44425079999991</v>
      </c>
      <c r="AQ51" s="91">
        <f t="shared" si="8"/>
        <v>253.34539199999998</v>
      </c>
      <c r="AR51" s="133">
        <f t="shared" si="9"/>
        <v>412.13310095999987</v>
      </c>
      <c r="AS51" s="71">
        <f t="shared" si="2"/>
        <v>464.80707000000001</v>
      </c>
      <c r="AT51" s="72">
        <v>595</v>
      </c>
    </row>
    <row r="52" spans="1:47" s="72" customFormat="1">
      <c r="A52" s="64" t="s">
        <v>89</v>
      </c>
      <c r="B52" s="127" t="s">
        <v>731</v>
      </c>
      <c r="C52" s="65">
        <v>13.5</v>
      </c>
      <c r="D52" s="128">
        <v>16.690000000000001</v>
      </c>
      <c r="E52" s="74">
        <v>37</v>
      </c>
      <c r="F52" s="67"/>
      <c r="G52" s="67"/>
      <c r="H52" s="67"/>
      <c r="I52" s="67"/>
      <c r="J52" s="67"/>
      <c r="K52" s="67"/>
      <c r="L52" s="67"/>
      <c r="M52" s="67"/>
      <c r="N52" s="96"/>
      <c r="O52" s="24"/>
      <c r="P52" s="24"/>
      <c r="Q52" s="24"/>
      <c r="R52" s="24"/>
      <c r="S52" s="24"/>
      <c r="T52" s="24"/>
      <c r="U52" s="24"/>
      <c r="V52" s="24">
        <v>5</v>
      </c>
      <c r="W52" s="24"/>
      <c r="X52" s="24"/>
      <c r="Y52" s="24"/>
      <c r="Z52" s="24"/>
      <c r="AA52" s="24">
        <v>4</v>
      </c>
      <c r="AB52" s="24"/>
      <c r="AC52" s="24"/>
      <c r="AD52" s="67"/>
      <c r="AE52" s="26">
        <f t="shared" si="12"/>
        <v>28</v>
      </c>
      <c r="AF52" s="151">
        <v>26</v>
      </c>
      <c r="AG52" s="151"/>
      <c r="AH52" s="68">
        <f t="shared" si="1"/>
        <v>378</v>
      </c>
      <c r="AI52" s="68"/>
      <c r="AJ52" s="69"/>
      <c r="AK52" s="1">
        <f t="shared" si="13"/>
        <v>26.704000000000004</v>
      </c>
      <c r="AL52" s="1">
        <f t="shared" si="4"/>
        <v>507.37600000000009</v>
      </c>
      <c r="AM52" s="70">
        <f t="shared" si="5"/>
        <v>431.26960000000008</v>
      </c>
      <c r="AN52" s="132">
        <f t="shared" si="11"/>
        <v>422.70763000000005</v>
      </c>
      <c r="AO52" s="62">
        <f t="shared" si="6"/>
        <v>318.05999999999995</v>
      </c>
      <c r="AP52" s="62">
        <f t="shared" si="7"/>
        <v>490.3408508</v>
      </c>
      <c r="AQ52" s="91">
        <f t="shared" si="8"/>
        <v>368.94959999999992</v>
      </c>
      <c r="AR52" s="134">
        <f t="shared" si="9"/>
        <v>588.40902096000002</v>
      </c>
      <c r="AS52" s="71">
        <f t="shared" si="2"/>
        <v>676.90349999999989</v>
      </c>
      <c r="AT52" s="72">
        <v>838</v>
      </c>
    </row>
    <row r="53" spans="1:47" s="72" customFormat="1">
      <c r="A53" s="64" t="s">
        <v>91</v>
      </c>
      <c r="B53" s="127" t="s">
        <v>732</v>
      </c>
      <c r="C53" s="65">
        <v>44.04</v>
      </c>
      <c r="D53" s="65">
        <v>60.99</v>
      </c>
      <c r="E53" s="74">
        <v>22</v>
      </c>
      <c r="F53" s="67"/>
      <c r="G53" s="67"/>
      <c r="H53" s="67"/>
      <c r="I53" s="67"/>
      <c r="J53" s="67"/>
      <c r="K53" s="67"/>
      <c r="L53" s="67"/>
      <c r="M53" s="67"/>
      <c r="N53" s="96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>
        <v>4</v>
      </c>
      <c r="AB53" s="24"/>
      <c r="AC53" s="24"/>
      <c r="AD53" s="67"/>
      <c r="AE53" s="26">
        <f t="shared" si="12"/>
        <v>18</v>
      </c>
      <c r="AF53" s="151">
        <v>16</v>
      </c>
      <c r="AG53" s="151"/>
      <c r="AH53" s="68">
        <f t="shared" si="1"/>
        <v>792.72</v>
      </c>
      <c r="AI53" s="68"/>
      <c r="AJ53" s="69"/>
      <c r="AK53" s="1">
        <f t="shared" si="3"/>
        <v>70.463999999999999</v>
      </c>
      <c r="AL53" s="1">
        <f t="shared" si="4"/>
        <v>1338.816</v>
      </c>
      <c r="AM53" s="70">
        <f t="shared" si="5"/>
        <v>1137.9936</v>
      </c>
      <c r="AN53" s="132">
        <f t="shared" si="11"/>
        <v>1115.4010800000001</v>
      </c>
      <c r="AO53" s="62">
        <f t="shared" si="6"/>
        <v>1037.5824</v>
      </c>
      <c r="AP53" s="62">
        <f t="shared" si="7"/>
        <v>1293.8652528</v>
      </c>
      <c r="AQ53" s="91">
        <f t="shared" si="8"/>
        <v>1203.5955839999999</v>
      </c>
      <c r="AR53" s="134">
        <f t="shared" si="9"/>
        <v>1552.63830336</v>
      </c>
      <c r="AS53" s="71">
        <f t="shared" si="2"/>
        <v>2208.2096399999996</v>
      </c>
      <c r="AT53" s="72">
        <v>2645</v>
      </c>
    </row>
    <row r="54" spans="1:47">
      <c r="A54" s="20" t="s">
        <v>93</v>
      </c>
      <c r="B54" s="20" t="s">
        <v>94</v>
      </c>
      <c r="C54" s="21">
        <v>1.1299999999999999</v>
      </c>
      <c r="D54" s="21"/>
      <c r="E54" s="22">
        <v>349</v>
      </c>
      <c r="F54" s="30"/>
      <c r="G54" s="30"/>
      <c r="H54" s="31"/>
      <c r="I54" s="30"/>
      <c r="J54" s="30"/>
      <c r="K54" s="30"/>
      <c r="L54" s="25"/>
      <c r="M54" s="25"/>
      <c r="N54" s="96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5"/>
      <c r="AE54" s="26">
        <f t="shared" si="12"/>
        <v>349</v>
      </c>
      <c r="AF54" s="151"/>
      <c r="AG54" s="151"/>
      <c r="AH54" s="27">
        <f t="shared" si="1"/>
        <v>394.36999999999995</v>
      </c>
      <c r="AI54" s="27"/>
      <c r="AJ54" s="1"/>
      <c r="AK54" s="1">
        <f t="shared" si="3"/>
        <v>1.8079999999999998</v>
      </c>
      <c r="AL54" s="1">
        <f t="shared" si="4"/>
        <v>34.351999999999997</v>
      </c>
      <c r="AM54" s="62">
        <f t="shared" si="5"/>
        <v>29.199199999999998</v>
      </c>
      <c r="AN54" s="132">
        <f t="shared" si="11"/>
        <v>28.619509999999998</v>
      </c>
      <c r="AO54" s="62">
        <f t="shared" si="6"/>
        <v>26.622799999999994</v>
      </c>
      <c r="AP54" s="62">
        <f t="shared" si="7"/>
        <v>33.198631599999999</v>
      </c>
      <c r="AQ54" s="91">
        <f t="shared" si="8"/>
        <v>30.882447999999993</v>
      </c>
      <c r="AR54" s="133">
        <f t="shared" si="9"/>
        <v>39.83835792</v>
      </c>
      <c r="AS54" s="63">
        <f t="shared" si="2"/>
        <v>56.659329999999983</v>
      </c>
    </row>
    <row r="55" spans="1:47">
      <c r="A55" s="20" t="s">
        <v>95</v>
      </c>
      <c r="B55" s="20" t="s">
        <v>96</v>
      </c>
      <c r="C55" s="21">
        <v>5.55</v>
      </c>
      <c r="D55" s="21"/>
      <c r="E55" s="22">
        <v>306</v>
      </c>
      <c r="F55" s="30"/>
      <c r="G55" s="30"/>
      <c r="H55" s="31"/>
      <c r="I55" s="30"/>
      <c r="J55" s="30"/>
      <c r="K55" s="30"/>
      <c r="L55" s="25"/>
      <c r="M55" s="25"/>
      <c r="N55" s="96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5"/>
      <c r="AE55" s="26">
        <f t="shared" si="12"/>
        <v>306</v>
      </c>
      <c r="AF55" s="151"/>
      <c r="AG55" s="151"/>
      <c r="AH55" s="27">
        <f t="shared" si="1"/>
        <v>1698.3</v>
      </c>
      <c r="AI55" s="27"/>
      <c r="AJ55" s="1"/>
      <c r="AK55" s="1">
        <f t="shared" si="3"/>
        <v>8.8800000000000008</v>
      </c>
      <c r="AL55" s="1">
        <f t="shared" si="4"/>
        <v>168.72000000000003</v>
      </c>
      <c r="AM55" s="62">
        <f t="shared" si="5"/>
        <v>143.41200000000001</v>
      </c>
      <c r="AN55" s="132">
        <f t="shared" si="11"/>
        <v>140.56484999999998</v>
      </c>
      <c r="AO55" s="62">
        <f t="shared" si="6"/>
        <v>130.75799999999998</v>
      </c>
      <c r="AP55" s="62">
        <f t="shared" si="7"/>
        <v>163.05522599999998</v>
      </c>
      <c r="AQ55" s="91">
        <f t="shared" si="8"/>
        <v>151.67927999999998</v>
      </c>
      <c r="AR55" s="133">
        <f t="shared" si="9"/>
        <v>195.66627119999995</v>
      </c>
      <c r="AS55" s="63">
        <f t="shared" si="2"/>
        <v>278.28254999999996</v>
      </c>
    </row>
    <row r="56" spans="1:47">
      <c r="A56" s="20" t="s">
        <v>97</v>
      </c>
      <c r="B56" s="20" t="s">
        <v>94</v>
      </c>
      <c r="C56" s="21">
        <v>5.21</v>
      </c>
      <c r="D56" s="21"/>
      <c r="E56" s="22">
        <v>586</v>
      </c>
      <c r="F56" s="30"/>
      <c r="G56" s="30"/>
      <c r="H56" s="31"/>
      <c r="I56" s="30"/>
      <c r="J56" s="30"/>
      <c r="K56" s="30"/>
      <c r="L56" s="25"/>
      <c r="M56" s="25"/>
      <c r="N56" s="96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5"/>
      <c r="AE56" s="26">
        <f t="shared" si="12"/>
        <v>586</v>
      </c>
      <c r="AF56" s="151"/>
      <c r="AG56" s="151"/>
      <c r="AH56" s="27">
        <f t="shared" si="1"/>
        <v>3053.06</v>
      </c>
      <c r="AI56" s="27"/>
      <c r="AJ56" s="1"/>
      <c r="AK56" s="1">
        <f t="shared" si="3"/>
        <v>8.3360000000000003</v>
      </c>
      <c r="AL56" s="1">
        <f t="shared" si="4"/>
        <v>158.38400000000001</v>
      </c>
      <c r="AM56" s="62">
        <f t="shared" si="5"/>
        <v>134.62640000000002</v>
      </c>
      <c r="AN56" s="132">
        <f t="shared" si="11"/>
        <v>131.95366999999999</v>
      </c>
      <c r="AO56" s="62">
        <f t="shared" si="6"/>
        <v>122.74760000000001</v>
      </c>
      <c r="AP56" s="62">
        <f t="shared" si="7"/>
        <v>153.06625719999997</v>
      </c>
      <c r="AQ56" s="91">
        <f t="shared" si="8"/>
        <v>142.387216</v>
      </c>
      <c r="AR56" s="133">
        <f t="shared" si="9"/>
        <v>183.67950863999997</v>
      </c>
      <c r="AS56" s="63">
        <f t="shared" si="2"/>
        <v>261.23460999999998</v>
      </c>
    </row>
    <row r="57" spans="1:47">
      <c r="A57" s="20" t="s">
        <v>98</v>
      </c>
      <c r="B57" s="127" t="s">
        <v>733</v>
      </c>
      <c r="C57" s="21">
        <v>8.83</v>
      </c>
      <c r="D57" s="128">
        <v>10.39</v>
      </c>
      <c r="E57" s="22">
        <v>7</v>
      </c>
      <c r="F57" s="24"/>
      <c r="G57" s="24">
        <v>2</v>
      </c>
      <c r="H57" s="24"/>
      <c r="I57" s="24"/>
      <c r="J57" s="24"/>
      <c r="K57" s="24"/>
      <c r="L57" s="25"/>
      <c r="M57" s="25"/>
      <c r="N57" s="96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5"/>
      <c r="AE57" s="26">
        <f t="shared" si="12"/>
        <v>5</v>
      </c>
      <c r="AF57" s="151">
        <v>4</v>
      </c>
      <c r="AG57" s="151"/>
      <c r="AH57" s="27">
        <f t="shared" si="1"/>
        <v>44.15</v>
      </c>
      <c r="AI57" s="27"/>
      <c r="AJ57" s="28"/>
      <c r="AK57" s="1">
        <f>+D57*$AK$6</f>
        <v>16.624000000000002</v>
      </c>
      <c r="AL57" s="1">
        <f t="shared" si="4"/>
        <v>315.85600000000005</v>
      </c>
      <c r="AM57" s="62">
        <f t="shared" si="5"/>
        <v>268.47760000000005</v>
      </c>
      <c r="AN57" s="132">
        <f t="shared" si="11"/>
        <v>263.14753000000002</v>
      </c>
      <c r="AO57" s="62">
        <f t="shared" si="6"/>
        <v>208.03479999999999</v>
      </c>
      <c r="AP57" s="62">
        <f t="shared" si="7"/>
        <v>305.25113479999999</v>
      </c>
      <c r="AQ57" s="91">
        <f t="shared" si="8"/>
        <v>241.32036799999997</v>
      </c>
      <c r="AR57" s="134">
        <f t="shared" si="9"/>
        <v>366.30136175999996</v>
      </c>
      <c r="AS57" s="63">
        <f t="shared" si="2"/>
        <v>442.74502999999993</v>
      </c>
    </row>
    <row r="58" spans="1:47" s="154" customFormat="1">
      <c r="A58" s="153" t="s">
        <v>100</v>
      </c>
      <c r="B58" s="167" t="s">
        <v>734</v>
      </c>
      <c r="C58" s="155">
        <v>58.23</v>
      </c>
      <c r="D58" s="155">
        <v>57.59</v>
      </c>
      <c r="E58" s="170">
        <v>48</v>
      </c>
      <c r="F58" s="158"/>
      <c r="G58" s="158"/>
      <c r="H58" s="158">
        <v>1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9">
        <f t="shared" si="12"/>
        <v>47</v>
      </c>
      <c r="AF58" s="160">
        <v>47</v>
      </c>
      <c r="AG58" s="160"/>
      <c r="AH58" s="161">
        <f t="shared" si="1"/>
        <v>2736.81</v>
      </c>
      <c r="AI58" s="161"/>
      <c r="AJ58" s="161"/>
      <c r="AK58" s="161">
        <f>+C58*$AK$6</f>
        <v>93.168000000000006</v>
      </c>
      <c r="AL58" s="161">
        <f t="shared" si="4"/>
        <v>1770.192</v>
      </c>
      <c r="AM58" s="163">
        <f t="shared" si="5"/>
        <v>1504.6632</v>
      </c>
      <c r="AN58" s="163">
        <f t="shared" si="11"/>
        <v>1474.7912100000001</v>
      </c>
      <c r="AO58" s="163">
        <f t="shared" si="6"/>
        <v>1371.8987999999999</v>
      </c>
      <c r="AP58" s="163">
        <f t="shared" si="7"/>
        <v>1710.7578036</v>
      </c>
      <c r="AQ58" s="164">
        <f t="shared" si="8"/>
        <v>1591.4026079999999</v>
      </c>
      <c r="AR58" s="165">
        <f>AN58*$AL$4*$AR$6</f>
        <v>2052.9093643199999</v>
      </c>
      <c r="AS58" s="166">
        <f t="shared" si="2"/>
        <v>2919.7104299999996</v>
      </c>
      <c r="AT58" s="154">
        <v>2645</v>
      </c>
      <c r="AU58" s="154">
        <v>57.59</v>
      </c>
    </row>
    <row r="59" spans="1:47" s="154" customFormat="1">
      <c r="A59" s="153" t="s">
        <v>102</v>
      </c>
      <c r="B59" s="167" t="s">
        <v>735</v>
      </c>
      <c r="C59" s="155">
        <v>44.5</v>
      </c>
      <c r="D59" s="155"/>
      <c r="E59" s="170">
        <v>8</v>
      </c>
      <c r="F59" s="158"/>
      <c r="G59" s="158"/>
      <c r="H59" s="158">
        <v>1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>
        <v>1</v>
      </c>
      <c r="AB59" s="158"/>
      <c r="AC59" s="158"/>
      <c r="AD59" s="158"/>
      <c r="AE59" s="159">
        <f t="shared" si="12"/>
        <v>6</v>
      </c>
      <c r="AF59" s="160">
        <v>6</v>
      </c>
      <c r="AG59" s="160"/>
      <c r="AH59" s="161">
        <f t="shared" si="1"/>
        <v>267</v>
      </c>
      <c r="AI59" s="161"/>
      <c r="AJ59" s="161"/>
      <c r="AK59" s="161">
        <f t="shared" si="3"/>
        <v>71.2</v>
      </c>
      <c r="AL59" s="161">
        <f t="shared" si="4"/>
        <v>1352.8</v>
      </c>
      <c r="AM59" s="163">
        <f t="shared" si="5"/>
        <v>1149.8799999999999</v>
      </c>
      <c r="AN59" s="163">
        <f t="shared" si="11"/>
        <v>1127.0515</v>
      </c>
      <c r="AO59" s="163">
        <f t="shared" si="6"/>
        <v>1048.42</v>
      </c>
      <c r="AP59" s="163">
        <f t="shared" si="7"/>
        <v>1307.3797399999999</v>
      </c>
      <c r="AQ59" s="164">
        <f t="shared" si="8"/>
        <v>1216.1672000000001</v>
      </c>
      <c r="AR59" s="165">
        <f t="shared" si="9"/>
        <v>1568.8556879999999</v>
      </c>
      <c r="AS59" s="166">
        <f t="shared" si="2"/>
        <v>2231.2745</v>
      </c>
    </row>
    <row r="60" spans="1:47">
      <c r="A60" s="20" t="s">
        <v>104</v>
      </c>
      <c r="B60" s="127" t="s">
        <v>736</v>
      </c>
      <c r="C60" s="21">
        <v>7.03</v>
      </c>
      <c r="D60" s="128">
        <v>9.7899999999999991</v>
      </c>
      <c r="E60" s="22">
        <v>18</v>
      </c>
      <c r="F60" s="24"/>
      <c r="G60" s="24">
        <v>2</v>
      </c>
      <c r="H60" s="24"/>
      <c r="I60" s="24"/>
      <c r="J60" s="24"/>
      <c r="K60" s="24"/>
      <c r="L60" s="25"/>
      <c r="M60" s="25"/>
      <c r="N60" s="96"/>
      <c r="O60" s="24"/>
      <c r="P60" s="24"/>
      <c r="Q60" s="24"/>
      <c r="R60" s="24"/>
      <c r="S60" s="24"/>
      <c r="T60" s="24"/>
      <c r="U60" s="24"/>
      <c r="V60" s="24"/>
      <c r="W60" s="24">
        <v>2</v>
      </c>
      <c r="X60" s="24"/>
      <c r="Y60" s="24"/>
      <c r="Z60" s="24">
        <v>4</v>
      </c>
      <c r="AA60" s="24"/>
      <c r="AB60" s="24"/>
      <c r="AC60" s="24"/>
      <c r="AD60" s="25"/>
      <c r="AE60" s="26">
        <f t="shared" si="12"/>
        <v>10</v>
      </c>
      <c r="AF60" s="151">
        <v>9</v>
      </c>
      <c r="AG60" s="151"/>
      <c r="AH60" s="27">
        <f t="shared" si="1"/>
        <v>70.3</v>
      </c>
      <c r="AI60" s="27"/>
      <c r="AJ60" s="1"/>
      <c r="AK60" s="1">
        <f>+D60*$AK$6</f>
        <v>15.664</v>
      </c>
      <c r="AL60" s="1">
        <f t="shared" si="4"/>
        <v>297.61599999999999</v>
      </c>
      <c r="AM60" s="62">
        <f t="shared" si="5"/>
        <v>252.97359999999998</v>
      </c>
      <c r="AN60" s="132">
        <f t="shared" si="11"/>
        <v>247.95132999999996</v>
      </c>
      <c r="AO60" s="62">
        <f t="shared" si="6"/>
        <v>165.6268</v>
      </c>
      <c r="AP60" s="62">
        <f t="shared" si="7"/>
        <v>287.62354279999994</v>
      </c>
      <c r="AQ60" s="91">
        <f t="shared" si="8"/>
        <v>192.12708799999999</v>
      </c>
      <c r="AR60" s="134">
        <f t="shared" si="9"/>
        <v>345.1482513599999</v>
      </c>
      <c r="AS60" s="63">
        <f t="shared" si="2"/>
        <v>352.49123000000003</v>
      </c>
    </row>
    <row r="61" spans="1:47">
      <c r="A61" s="20" t="s">
        <v>106</v>
      </c>
      <c r="B61" s="127" t="s">
        <v>737</v>
      </c>
      <c r="C61" s="21">
        <v>33.36</v>
      </c>
      <c r="D61" s="21"/>
      <c r="E61" s="22">
        <v>8</v>
      </c>
      <c r="F61" s="24"/>
      <c r="G61" s="24">
        <v>2</v>
      </c>
      <c r="H61" s="24">
        <v>1</v>
      </c>
      <c r="I61" s="24"/>
      <c r="J61" s="24"/>
      <c r="K61" s="24"/>
      <c r="L61" s="25"/>
      <c r="M61" s="25"/>
      <c r="N61" s="96"/>
      <c r="O61" s="24">
        <v>1</v>
      </c>
      <c r="P61" s="24"/>
      <c r="Q61" s="24"/>
      <c r="R61" s="24"/>
      <c r="S61" s="24">
        <v>1</v>
      </c>
      <c r="T61" s="24"/>
      <c r="U61" s="24"/>
      <c r="V61" s="24"/>
      <c r="W61" s="24"/>
      <c r="X61" s="24">
        <v>3</v>
      </c>
      <c r="Y61" s="135">
        <v>0</v>
      </c>
      <c r="Z61" s="24"/>
      <c r="AA61" s="24"/>
      <c r="AB61" s="24"/>
      <c r="AC61" s="24"/>
      <c r="AD61" s="25"/>
      <c r="AE61" s="26">
        <f t="shared" si="12"/>
        <v>0</v>
      </c>
      <c r="AF61" s="151"/>
      <c r="AG61" s="151"/>
      <c r="AH61" s="27">
        <f t="shared" si="1"/>
        <v>0</v>
      </c>
      <c r="AI61" s="27"/>
      <c r="AJ61" s="1"/>
      <c r="AK61" s="1">
        <f t="shared" si="3"/>
        <v>53.376000000000005</v>
      </c>
      <c r="AL61" s="1">
        <f t="shared" si="4"/>
        <v>1014.1440000000001</v>
      </c>
      <c r="AM61" s="62">
        <f t="shared" si="5"/>
        <v>862.02240000000006</v>
      </c>
      <c r="AN61" s="132">
        <f t="shared" si="11"/>
        <v>844.90872000000002</v>
      </c>
      <c r="AO61" s="62">
        <f t="shared" si="6"/>
        <v>785.96159999999998</v>
      </c>
      <c r="AP61" s="62">
        <f t="shared" si="7"/>
        <v>980.09411519999992</v>
      </c>
      <c r="AQ61" s="91">
        <f t="shared" si="8"/>
        <v>911.7154559999999</v>
      </c>
      <c r="AR61" s="134">
        <f t="shared" si="9"/>
        <v>1176.1129382399999</v>
      </c>
      <c r="AS61" s="63">
        <f t="shared" si="2"/>
        <v>1672.7037599999996</v>
      </c>
    </row>
    <row r="62" spans="1:47" s="154" customFormat="1">
      <c r="A62" s="153" t="s">
        <v>108</v>
      </c>
      <c r="B62" s="167" t="s">
        <v>738</v>
      </c>
      <c r="C62" s="155">
        <v>30.81</v>
      </c>
      <c r="D62" s="155"/>
      <c r="E62" s="170">
        <v>20</v>
      </c>
      <c r="F62" s="158"/>
      <c r="G62" s="158">
        <v>2</v>
      </c>
      <c r="H62" s="158">
        <v>1</v>
      </c>
      <c r="I62" s="158"/>
      <c r="J62" s="158"/>
      <c r="K62" s="158"/>
      <c r="L62" s="158"/>
      <c r="M62" s="158"/>
      <c r="N62" s="158"/>
      <c r="O62" s="158">
        <v>1</v>
      </c>
      <c r="P62" s="158"/>
      <c r="Q62" s="158"/>
      <c r="R62" s="158"/>
      <c r="S62" s="158"/>
      <c r="T62" s="158"/>
      <c r="U62" s="158"/>
      <c r="V62" s="158"/>
      <c r="W62" s="158"/>
      <c r="X62" s="158">
        <v>1</v>
      </c>
      <c r="Y62" s="158">
        <v>1</v>
      </c>
      <c r="Z62" s="158"/>
      <c r="AA62" s="158"/>
      <c r="AB62" s="158"/>
      <c r="AC62" s="158"/>
      <c r="AD62" s="158"/>
      <c r="AE62" s="159">
        <f t="shared" si="12"/>
        <v>14</v>
      </c>
      <c r="AF62" s="160">
        <v>14</v>
      </c>
      <c r="AG62" s="160"/>
      <c r="AH62" s="161">
        <f t="shared" si="1"/>
        <v>431.34</v>
      </c>
      <c r="AI62" s="161"/>
      <c r="AJ62" s="161"/>
      <c r="AK62" s="161">
        <f t="shared" si="3"/>
        <v>49.295999999999999</v>
      </c>
      <c r="AL62" s="161">
        <f t="shared" si="4"/>
        <v>936.62400000000002</v>
      </c>
      <c r="AM62" s="163">
        <f t="shared" si="5"/>
        <v>796.13040000000001</v>
      </c>
      <c r="AN62" s="163">
        <f t="shared" si="11"/>
        <v>780.32487000000003</v>
      </c>
      <c r="AO62" s="163">
        <f>C62*1.24*19</f>
        <v>725.8836</v>
      </c>
      <c r="AP62" s="163">
        <f t="shared" si="7"/>
        <v>905.17684919999999</v>
      </c>
      <c r="AQ62" s="164">
        <f t="shared" si="8"/>
        <v>842.02497599999992</v>
      </c>
      <c r="AR62" s="165">
        <f t="shared" si="9"/>
        <v>1086.21221904</v>
      </c>
      <c r="AS62" s="166">
        <f t="shared" si="2"/>
        <v>1544.8442099999997</v>
      </c>
    </row>
    <row r="63" spans="1:47">
      <c r="A63" s="20" t="s">
        <v>110</v>
      </c>
      <c r="B63" s="127" t="s">
        <v>739</v>
      </c>
      <c r="C63" s="21">
        <v>6.19</v>
      </c>
      <c r="D63" s="21"/>
      <c r="E63" s="22">
        <v>17</v>
      </c>
      <c r="F63" s="24"/>
      <c r="G63" s="24"/>
      <c r="H63" s="24"/>
      <c r="I63" s="24"/>
      <c r="J63" s="24"/>
      <c r="K63" s="24"/>
      <c r="L63" s="25"/>
      <c r="M63" s="25"/>
      <c r="N63" s="96"/>
      <c r="O63" s="24">
        <v>6</v>
      </c>
      <c r="P63" s="24"/>
      <c r="Q63" s="24"/>
      <c r="R63" s="24"/>
      <c r="S63" s="24"/>
      <c r="T63" s="24"/>
      <c r="U63" s="24"/>
      <c r="V63" s="24"/>
      <c r="W63" s="24"/>
      <c r="X63" s="24"/>
      <c r="Y63" s="24">
        <v>5</v>
      </c>
      <c r="Z63" s="24"/>
      <c r="AA63" s="24"/>
      <c r="AB63" s="24"/>
      <c r="AC63" s="24"/>
      <c r="AD63" s="25"/>
      <c r="AE63" s="26">
        <f t="shared" si="12"/>
        <v>6</v>
      </c>
      <c r="AF63" s="151">
        <v>2</v>
      </c>
      <c r="AG63" s="151"/>
      <c r="AH63" s="27">
        <f t="shared" si="1"/>
        <v>37.14</v>
      </c>
      <c r="AI63" s="27"/>
      <c r="AJ63" s="28"/>
      <c r="AK63" s="1">
        <f t="shared" si="3"/>
        <v>9.9040000000000017</v>
      </c>
      <c r="AL63" s="1">
        <f t="shared" si="4"/>
        <v>188.17600000000004</v>
      </c>
      <c r="AM63" s="62">
        <f t="shared" si="5"/>
        <v>159.94960000000003</v>
      </c>
      <c r="AN63" s="132">
        <f t="shared" si="11"/>
        <v>156.77412999999999</v>
      </c>
      <c r="AO63" s="62">
        <f t="shared" ref="AO63:AO126" si="14">C63*1.24*19</f>
        <v>145.8364</v>
      </c>
      <c r="AP63" s="62">
        <f t="shared" si="7"/>
        <v>181.85799079999998</v>
      </c>
      <c r="AQ63" s="91">
        <f t="shared" si="8"/>
        <v>169.17022399999999</v>
      </c>
      <c r="AR63" s="134">
        <f t="shared" si="9"/>
        <v>218.22958895999997</v>
      </c>
      <c r="AS63" s="63">
        <f t="shared" si="2"/>
        <v>310.37278999999995</v>
      </c>
    </row>
    <row r="64" spans="1:47">
      <c r="A64" s="20" t="s">
        <v>112</v>
      </c>
      <c r="B64" s="127" t="s">
        <v>740</v>
      </c>
      <c r="C64" s="21">
        <v>5.72</v>
      </c>
      <c r="D64" s="21"/>
      <c r="E64" s="22">
        <v>18</v>
      </c>
      <c r="F64" s="24"/>
      <c r="G64" s="24"/>
      <c r="H64" s="24"/>
      <c r="I64" s="24"/>
      <c r="J64" s="24"/>
      <c r="K64" s="24"/>
      <c r="L64" s="25"/>
      <c r="M64" s="25"/>
      <c r="N64" s="96"/>
      <c r="O64" s="24">
        <v>6</v>
      </c>
      <c r="P64" s="24"/>
      <c r="Q64" s="24"/>
      <c r="R64" s="24"/>
      <c r="S64" s="24"/>
      <c r="T64" s="24"/>
      <c r="U64" s="24"/>
      <c r="V64" s="24"/>
      <c r="W64" s="24">
        <v>5</v>
      </c>
      <c r="X64" s="24"/>
      <c r="Y64" s="24"/>
      <c r="Z64" s="24"/>
      <c r="AA64" s="24"/>
      <c r="AB64" s="24"/>
      <c r="AC64" s="24"/>
      <c r="AD64" s="25"/>
      <c r="AE64" s="26">
        <f t="shared" si="12"/>
        <v>7</v>
      </c>
      <c r="AF64" s="151">
        <v>2</v>
      </c>
      <c r="AG64" s="151"/>
      <c r="AH64" s="27">
        <f t="shared" si="1"/>
        <v>40.04</v>
      </c>
      <c r="AI64" s="27"/>
      <c r="AJ64" s="28"/>
      <c r="AK64" s="1">
        <f t="shared" si="3"/>
        <v>9.1519999999999992</v>
      </c>
      <c r="AL64" s="1">
        <f t="shared" si="4"/>
        <v>173.88799999999998</v>
      </c>
      <c r="AM64" s="62">
        <f t="shared" si="5"/>
        <v>147.80479999999997</v>
      </c>
      <c r="AN64" s="132">
        <f t="shared" si="11"/>
        <v>144.87043999999997</v>
      </c>
      <c r="AO64" s="62">
        <f t="shared" si="14"/>
        <v>134.76319999999998</v>
      </c>
      <c r="AP64" s="62">
        <f t="shared" si="7"/>
        <v>168.04971039999995</v>
      </c>
      <c r="AQ64" s="91">
        <f t="shared" si="8"/>
        <v>156.32531199999997</v>
      </c>
      <c r="AR64" s="134">
        <f t="shared" si="9"/>
        <v>201.65965247999995</v>
      </c>
      <c r="AS64" s="63">
        <f t="shared" si="2"/>
        <v>286.80651999999992</v>
      </c>
    </row>
    <row r="65" spans="1:46">
      <c r="A65" s="20" t="s">
        <v>114</v>
      </c>
      <c r="B65" s="20" t="s">
        <v>115</v>
      </c>
      <c r="C65" s="21">
        <v>6.26</v>
      </c>
      <c r="D65" s="21"/>
      <c r="E65" s="22">
        <v>11</v>
      </c>
      <c r="F65" s="24"/>
      <c r="G65" s="24">
        <v>10</v>
      </c>
      <c r="H65" s="24"/>
      <c r="I65" s="24"/>
      <c r="J65" s="24"/>
      <c r="K65" s="24"/>
      <c r="L65" s="25"/>
      <c r="M65" s="25"/>
      <c r="N65" s="96"/>
      <c r="O65" s="106">
        <v>1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5"/>
      <c r="AE65" s="26">
        <f t="shared" si="12"/>
        <v>0</v>
      </c>
      <c r="AF65" s="151"/>
      <c r="AG65" s="151"/>
      <c r="AH65" s="27">
        <f t="shared" si="1"/>
        <v>0</v>
      </c>
      <c r="AI65" s="27"/>
      <c r="AJ65" s="28"/>
      <c r="AK65" s="1">
        <f t="shared" si="3"/>
        <v>10.016</v>
      </c>
      <c r="AL65" s="1">
        <f t="shared" si="4"/>
        <v>190.304</v>
      </c>
      <c r="AM65" s="62">
        <f t="shared" si="5"/>
        <v>161.75839999999999</v>
      </c>
      <c r="AN65" s="132">
        <f t="shared" si="11"/>
        <v>158.54701999999997</v>
      </c>
      <c r="AO65" s="62">
        <f t="shared" si="14"/>
        <v>147.48559999999998</v>
      </c>
      <c r="AP65" s="62">
        <f t="shared" si="7"/>
        <v>183.91454319999997</v>
      </c>
      <c r="AQ65" s="91">
        <f t="shared" si="8"/>
        <v>171.08329599999996</v>
      </c>
      <c r="AR65" s="134">
        <f t="shared" si="9"/>
        <v>220.69745183999996</v>
      </c>
      <c r="AS65" s="63">
        <f t="shared" si="2"/>
        <v>313.88265999999993</v>
      </c>
    </row>
    <row r="66" spans="1:46">
      <c r="A66" s="20" t="s">
        <v>116</v>
      </c>
      <c r="B66" s="127" t="s">
        <v>741</v>
      </c>
      <c r="C66" s="21">
        <v>6.18</v>
      </c>
      <c r="D66" s="21"/>
      <c r="E66" s="22">
        <v>8</v>
      </c>
      <c r="F66" s="24"/>
      <c r="G66" s="24"/>
      <c r="H66" s="24"/>
      <c r="I66" s="24"/>
      <c r="J66" s="24"/>
      <c r="K66" s="24"/>
      <c r="L66" s="25"/>
      <c r="M66" s="25"/>
      <c r="N66" s="96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>
        <v>3</v>
      </c>
      <c r="Z66" s="24"/>
      <c r="AA66" s="24"/>
      <c r="AB66" s="24"/>
      <c r="AC66" s="24"/>
      <c r="AD66" s="25"/>
      <c r="AE66" s="26">
        <f t="shared" si="12"/>
        <v>5</v>
      </c>
      <c r="AF66" s="151"/>
      <c r="AG66" s="151"/>
      <c r="AH66" s="27">
        <f t="shared" si="1"/>
        <v>30.9</v>
      </c>
      <c r="AI66" s="27"/>
      <c r="AJ66" s="28"/>
      <c r="AK66" s="1">
        <f t="shared" si="3"/>
        <v>9.8879999999999999</v>
      </c>
      <c r="AL66" s="1">
        <f t="shared" si="4"/>
        <v>187.87199999999999</v>
      </c>
      <c r="AM66" s="62">
        <f t="shared" si="5"/>
        <v>159.69119999999998</v>
      </c>
      <c r="AN66" s="132">
        <f t="shared" si="11"/>
        <v>156.52086</v>
      </c>
      <c r="AO66" s="62">
        <f t="shared" si="14"/>
        <v>145.60079999999999</v>
      </c>
      <c r="AP66" s="62">
        <f t="shared" si="7"/>
        <v>181.5641976</v>
      </c>
      <c r="AQ66" s="91">
        <f t="shared" si="8"/>
        <v>168.89692799999997</v>
      </c>
      <c r="AR66" s="134">
        <f t="shared" si="9"/>
        <v>217.87703711999998</v>
      </c>
      <c r="AS66" s="63">
        <f t="shared" si="2"/>
        <v>309.87137999999993</v>
      </c>
    </row>
    <row r="67" spans="1:46" s="72" customFormat="1">
      <c r="A67" s="64" t="s">
        <v>118</v>
      </c>
      <c r="B67" s="127" t="s">
        <v>742</v>
      </c>
      <c r="C67" s="65">
        <v>20.66</v>
      </c>
      <c r="D67" s="65">
        <v>19.39</v>
      </c>
      <c r="E67" s="74">
        <v>10</v>
      </c>
      <c r="F67" s="67"/>
      <c r="G67" s="67">
        <v>1</v>
      </c>
      <c r="H67" s="67"/>
      <c r="I67" s="67"/>
      <c r="J67" s="67"/>
      <c r="K67" s="67"/>
      <c r="L67" s="67"/>
      <c r="M67" s="67"/>
      <c r="N67" s="96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>
        <v>1</v>
      </c>
      <c r="Z67" s="24"/>
      <c r="AA67" s="24"/>
      <c r="AB67" s="24"/>
      <c r="AC67" s="24"/>
      <c r="AD67" s="67"/>
      <c r="AE67" s="26">
        <f t="shared" si="12"/>
        <v>8</v>
      </c>
      <c r="AF67" s="151">
        <v>3</v>
      </c>
      <c r="AG67" s="151"/>
      <c r="AH67" s="68">
        <f t="shared" si="1"/>
        <v>165.28</v>
      </c>
      <c r="AI67" s="68"/>
      <c r="AJ67" s="69"/>
      <c r="AK67" s="1">
        <f>+C67*$AK$6</f>
        <v>33.056000000000004</v>
      </c>
      <c r="AL67" s="1">
        <f t="shared" si="4"/>
        <v>628.06400000000008</v>
      </c>
      <c r="AM67" s="70">
        <f t="shared" si="5"/>
        <v>533.85440000000006</v>
      </c>
      <c r="AN67" s="132">
        <f t="shared" si="11"/>
        <v>523.25581999999997</v>
      </c>
      <c r="AO67" s="62">
        <f t="shared" si="14"/>
        <v>486.74960000000004</v>
      </c>
      <c r="AP67" s="62">
        <f t="shared" si="7"/>
        <v>606.97675119999997</v>
      </c>
      <c r="AQ67" s="91">
        <f t="shared" si="8"/>
        <v>564.62953600000003</v>
      </c>
      <c r="AR67" s="134">
        <f t="shared" si="9"/>
        <v>728.37210143999994</v>
      </c>
      <c r="AS67" s="71">
        <f t="shared" si="2"/>
        <v>1035.9130599999999</v>
      </c>
      <c r="AT67" s="72">
        <v>992</v>
      </c>
    </row>
    <row r="68" spans="1:46">
      <c r="A68" s="20" t="s">
        <v>120</v>
      </c>
      <c r="B68" s="20" t="s">
        <v>121</v>
      </c>
      <c r="C68" s="21">
        <v>1.46</v>
      </c>
      <c r="D68" s="128">
        <v>1.79</v>
      </c>
      <c r="E68" s="22">
        <v>4</v>
      </c>
      <c r="F68" s="24"/>
      <c r="G68" s="24"/>
      <c r="H68" s="24"/>
      <c r="I68" s="24"/>
      <c r="J68" s="24"/>
      <c r="K68" s="24"/>
      <c r="L68" s="25"/>
      <c r="M68" s="25"/>
      <c r="N68" s="96"/>
      <c r="O68" s="106">
        <v>4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5"/>
      <c r="AE68" s="26">
        <f t="shared" si="12"/>
        <v>0</v>
      </c>
      <c r="AF68" s="151"/>
      <c r="AG68" s="151"/>
      <c r="AH68" s="27">
        <f t="shared" si="1"/>
        <v>0</v>
      </c>
      <c r="AI68" s="27"/>
      <c r="AJ68" s="28"/>
      <c r="AK68" s="1">
        <f>+D68*$AK$6</f>
        <v>2.8640000000000003</v>
      </c>
      <c r="AL68" s="1">
        <f t="shared" si="4"/>
        <v>54.416000000000004</v>
      </c>
      <c r="AM68" s="62">
        <f t="shared" si="5"/>
        <v>46.253599999999999</v>
      </c>
      <c r="AN68" s="132">
        <f t="shared" si="11"/>
        <v>45.335329999999999</v>
      </c>
      <c r="AO68" s="62">
        <f t="shared" si="14"/>
        <v>34.397599999999997</v>
      </c>
      <c r="AP68" s="62">
        <f t="shared" si="7"/>
        <v>52.588982799999997</v>
      </c>
      <c r="AQ68" s="91">
        <f t="shared" si="8"/>
        <v>39.901215999999991</v>
      </c>
      <c r="AR68" s="134">
        <f t="shared" si="9"/>
        <v>63.10677935999999</v>
      </c>
      <c r="AS68" s="63">
        <f t="shared" si="2"/>
        <v>73.205859999999987</v>
      </c>
    </row>
    <row r="69" spans="1:46">
      <c r="A69" s="20" t="s">
        <v>122</v>
      </c>
      <c r="B69" s="20" t="s">
        <v>123</v>
      </c>
      <c r="C69" s="21">
        <v>1.91</v>
      </c>
      <c r="D69" s="21"/>
      <c r="E69" s="22">
        <v>170</v>
      </c>
      <c r="F69" s="24"/>
      <c r="G69" s="24"/>
      <c r="H69" s="24"/>
      <c r="I69" s="24"/>
      <c r="J69" s="24"/>
      <c r="K69" s="24"/>
      <c r="L69" s="25"/>
      <c r="M69" s="25"/>
      <c r="N69" s="96"/>
      <c r="O69" s="24">
        <v>20</v>
      </c>
      <c r="P69" s="24"/>
      <c r="Q69" s="24"/>
      <c r="R69" s="24"/>
      <c r="S69" s="24"/>
      <c r="T69" s="24"/>
      <c r="U69" s="24"/>
      <c r="V69" s="24"/>
      <c r="W69" s="24">
        <v>10</v>
      </c>
      <c r="X69" s="24"/>
      <c r="Y69" s="24"/>
      <c r="Z69" s="24"/>
      <c r="AA69" s="24"/>
      <c r="AB69" s="24"/>
      <c r="AC69" s="24"/>
      <c r="AD69" s="25"/>
      <c r="AE69" s="26">
        <f t="shared" si="12"/>
        <v>140</v>
      </c>
      <c r="AF69" s="151">
        <v>134</v>
      </c>
      <c r="AG69" s="151"/>
      <c r="AH69" s="27">
        <f t="shared" si="1"/>
        <v>267.39999999999998</v>
      </c>
      <c r="AI69" s="27"/>
      <c r="AJ69" s="28"/>
      <c r="AK69" s="1">
        <f t="shared" si="3"/>
        <v>3.056</v>
      </c>
      <c r="AL69" s="1">
        <f t="shared" si="4"/>
        <v>58.064</v>
      </c>
      <c r="AM69" s="62">
        <f t="shared" si="5"/>
        <v>49.354399999999998</v>
      </c>
      <c r="AN69" s="132">
        <f t="shared" si="11"/>
        <v>48.374569999999999</v>
      </c>
      <c r="AO69" s="62">
        <f t="shared" si="14"/>
        <v>44.999599999999994</v>
      </c>
      <c r="AP69" s="62">
        <f t="shared" si="7"/>
        <v>56.114501199999992</v>
      </c>
      <c r="AQ69" s="91">
        <f t="shared" si="8"/>
        <v>52.199535999999988</v>
      </c>
      <c r="AR69" s="134">
        <f t="shared" si="9"/>
        <v>67.337401439999994</v>
      </c>
      <c r="AS69" s="63">
        <f t="shared" si="2"/>
        <v>95.76930999999999</v>
      </c>
    </row>
    <row r="70" spans="1:46">
      <c r="A70" s="20" t="s">
        <v>124</v>
      </c>
      <c r="B70" s="20" t="s">
        <v>125</v>
      </c>
      <c r="C70" s="21">
        <v>2.11</v>
      </c>
      <c r="D70" s="128">
        <v>2.39</v>
      </c>
      <c r="E70" s="22">
        <v>354</v>
      </c>
      <c r="F70" s="24"/>
      <c r="G70" s="24"/>
      <c r="H70" s="24"/>
      <c r="I70" s="24"/>
      <c r="J70" s="24">
        <v>50</v>
      </c>
      <c r="K70" s="24"/>
      <c r="L70" s="25"/>
      <c r="M70" s="25"/>
      <c r="N70" s="96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5"/>
      <c r="AE70" s="26">
        <f t="shared" si="12"/>
        <v>304</v>
      </c>
      <c r="AF70" s="151">
        <v>288</v>
      </c>
      <c r="AG70" s="151"/>
      <c r="AH70" s="27">
        <f t="shared" si="1"/>
        <v>641.43999999999994</v>
      </c>
      <c r="AI70" s="27"/>
      <c r="AJ70" s="28"/>
      <c r="AK70" s="1">
        <f>+D70*$AK$6</f>
        <v>3.8240000000000003</v>
      </c>
      <c r="AL70" s="1">
        <f t="shared" si="4"/>
        <v>72.656000000000006</v>
      </c>
      <c r="AM70" s="62">
        <f t="shared" si="5"/>
        <v>61.757600000000004</v>
      </c>
      <c r="AN70" s="132">
        <f t="shared" si="11"/>
        <v>60.531529999999997</v>
      </c>
      <c r="AO70" s="62">
        <f t="shared" si="14"/>
        <v>49.71159999999999</v>
      </c>
      <c r="AP70" s="62">
        <f t="shared" si="7"/>
        <v>70.216574799999989</v>
      </c>
      <c r="AQ70" s="91">
        <f t="shared" si="8"/>
        <v>57.665455999999985</v>
      </c>
      <c r="AR70" s="134">
        <f t="shared" si="9"/>
        <v>84.259889759999979</v>
      </c>
      <c r="AS70" s="63">
        <f t="shared" si="2"/>
        <v>105.79750999999997</v>
      </c>
    </row>
    <row r="71" spans="1:46">
      <c r="A71" s="20" t="s">
        <v>126</v>
      </c>
      <c r="B71" s="20" t="s">
        <v>127</v>
      </c>
      <c r="C71" s="21">
        <v>2.54</v>
      </c>
      <c r="D71" s="21">
        <v>2.39</v>
      </c>
      <c r="E71" s="22">
        <v>11</v>
      </c>
      <c r="F71" s="24"/>
      <c r="G71" s="24"/>
      <c r="H71" s="24"/>
      <c r="I71" s="24"/>
      <c r="J71" s="24"/>
      <c r="K71" s="24"/>
      <c r="L71" s="25"/>
      <c r="M71" s="25"/>
      <c r="N71" s="96"/>
      <c r="O71" s="106">
        <f>5+6</f>
        <v>11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5"/>
      <c r="AE71" s="26">
        <f t="shared" ref="AE71" si="15">-SUM(F71:AD71)+E71</f>
        <v>0</v>
      </c>
      <c r="AF71" s="151"/>
      <c r="AG71" s="151"/>
      <c r="AH71" s="27">
        <f t="shared" ref="AH71:AH134" si="16">+AE71*C71</f>
        <v>0</v>
      </c>
      <c r="AI71" s="27"/>
      <c r="AJ71" s="28"/>
      <c r="AK71" s="1">
        <f t="shared" si="3"/>
        <v>4.0640000000000001</v>
      </c>
      <c r="AL71" s="1">
        <f t="shared" si="4"/>
        <v>77.216000000000008</v>
      </c>
      <c r="AM71" s="62">
        <f t="shared" si="5"/>
        <v>65.633600000000001</v>
      </c>
      <c r="AN71" s="132">
        <f t="shared" si="11"/>
        <v>64.330579999999998</v>
      </c>
      <c r="AO71" s="62">
        <f t="shared" si="14"/>
        <v>59.842399999999998</v>
      </c>
      <c r="AP71" s="62">
        <f t="shared" si="7"/>
        <v>74.623472799999988</v>
      </c>
      <c r="AQ71" s="91">
        <f t="shared" si="8"/>
        <v>69.417183999999992</v>
      </c>
      <c r="AR71" s="134">
        <f t="shared" si="9"/>
        <v>89.548167359999979</v>
      </c>
      <c r="AS71" s="63">
        <f t="shared" ref="AS71:AS134" si="17">+C71*1.16/0.5*19*1.1375</f>
        <v>127.35813999999998</v>
      </c>
    </row>
    <row r="72" spans="1:46">
      <c r="A72" s="20" t="s">
        <v>128</v>
      </c>
      <c r="B72" s="121" t="s">
        <v>743</v>
      </c>
      <c r="C72" s="21">
        <v>5.9</v>
      </c>
      <c r="D72" s="21"/>
      <c r="E72" s="22">
        <v>107</v>
      </c>
      <c r="F72" s="24"/>
      <c r="G72" s="24"/>
      <c r="H72" s="24"/>
      <c r="I72" s="24"/>
      <c r="J72" s="24"/>
      <c r="K72" s="24"/>
      <c r="L72" s="25"/>
      <c r="M72" s="25"/>
      <c r="N72" s="96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>
        <v>10</v>
      </c>
      <c r="AB72" s="24"/>
      <c r="AC72" s="24"/>
      <c r="AD72" s="25"/>
      <c r="AE72" s="26">
        <f t="shared" ref="AE72:AE135" si="18">-SUM(F72:AD72)+E72</f>
        <v>97</v>
      </c>
      <c r="AF72" s="151">
        <v>91</v>
      </c>
      <c r="AG72" s="151"/>
      <c r="AH72" s="27">
        <f t="shared" si="16"/>
        <v>572.30000000000007</v>
      </c>
      <c r="AI72" s="27"/>
      <c r="AJ72" s="28"/>
      <c r="AK72" s="1">
        <f t="shared" ref="AK72:AK132" si="19">+C72*$AK$6</f>
        <v>9.4400000000000013</v>
      </c>
      <c r="AL72" s="1">
        <f t="shared" ref="AL72:AL75" si="20">+AK72*$AL$6</f>
        <v>179.36</v>
      </c>
      <c r="AM72" s="62">
        <f t="shared" ref="AM72:AM135" si="21">+AL72*0.85</f>
        <v>152.45600000000002</v>
      </c>
      <c r="AN72" s="132">
        <f t="shared" si="11"/>
        <v>149.42930000000001</v>
      </c>
      <c r="AO72" s="62">
        <f t="shared" si="14"/>
        <v>139.00400000000002</v>
      </c>
      <c r="AP72" s="62">
        <f t="shared" ref="AP72:AP135" si="22">AN72*1.16</f>
        <v>173.337988</v>
      </c>
      <c r="AQ72" s="91">
        <f t="shared" ref="AQ72:AQ135" si="23">+AO72*1.16</f>
        <v>161.24464</v>
      </c>
      <c r="AR72" s="134">
        <f t="shared" ref="AR72:AR135" si="24">AN72*$AL$4*$AR$6</f>
        <v>208.00558559999999</v>
      </c>
      <c r="AS72" s="63">
        <f t="shared" si="17"/>
        <v>295.83190000000002</v>
      </c>
    </row>
    <row r="73" spans="1:46">
      <c r="A73" s="20" t="s">
        <v>130</v>
      </c>
      <c r="B73" s="121" t="s">
        <v>744</v>
      </c>
      <c r="C73" s="21">
        <v>5.9</v>
      </c>
      <c r="D73" s="21"/>
      <c r="E73" s="22">
        <v>101</v>
      </c>
      <c r="F73" s="24"/>
      <c r="G73" s="24"/>
      <c r="H73" s="24"/>
      <c r="I73" s="24"/>
      <c r="J73" s="24"/>
      <c r="K73" s="24"/>
      <c r="L73" s="25"/>
      <c r="M73" s="25"/>
      <c r="N73" s="96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>
        <v>10</v>
      </c>
      <c r="AB73" s="24"/>
      <c r="AC73" s="24"/>
      <c r="AD73" s="25"/>
      <c r="AE73" s="26">
        <f t="shared" si="18"/>
        <v>91</v>
      </c>
      <c r="AF73" s="151">
        <v>85</v>
      </c>
      <c r="AG73" s="151"/>
      <c r="AH73" s="27">
        <f t="shared" si="16"/>
        <v>536.9</v>
      </c>
      <c r="AI73" s="27"/>
      <c r="AJ73" s="28"/>
      <c r="AK73" s="1">
        <f t="shared" si="19"/>
        <v>9.4400000000000013</v>
      </c>
      <c r="AL73" s="1">
        <f t="shared" si="20"/>
        <v>179.36</v>
      </c>
      <c r="AM73" s="62">
        <f t="shared" si="21"/>
        <v>152.45600000000002</v>
      </c>
      <c r="AN73" s="132">
        <f t="shared" si="11"/>
        <v>149.42930000000001</v>
      </c>
      <c r="AO73" s="62">
        <f t="shared" si="14"/>
        <v>139.00400000000002</v>
      </c>
      <c r="AP73" s="62">
        <f t="shared" si="22"/>
        <v>173.337988</v>
      </c>
      <c r="AQ73" s="91">
        <f t="shared" si="23"/>
        <v>161.24464</v>
      </c>
      <c r="AR73" s="134">
        <f t="shared" si="24"/>
        <v>208.00558559999999</v>
      </c>
      <c r="AS73" s="63">
        <f t="shared" si="17"/>
        <v>295.83190000000002</v>
      </c>
    </row>
    <row r="74" spans="1:46">
      <c r="A74" s="20" t="s">
        <v>132</v>
      </c>
      <c r="B74" s="121" t="s">
        <v>745</v>
      </c>
      <c r="C74" s="21">
        <v>5.9</v>
      </c>
      <c r="D74" s="21"/>
      <c r="E74" s="22">
        <v>102</v>
      </c>
      <c r="F74" s="24"/>
      <c r="G74" s="24"/>
      <c r="H74" s="24"/>
      <c r="I74" s="24"/>
      <c r="J74" s="24"/>
      <c r="K74" s="24"/>
      <c r="L74" s="25"/>
      <c r="M74" s="25"/>
      <c r="N74" s="96"/>
      <c r="O74" s="24"/>
      <c r="P74" s="24"/>
      <c r="Q74" s="24"/>
      <c r="R74" s="24"/>
      <c r="S74" s="24"/>
      <c r="T74" s="24"/>
      <c r="U74" s="24"/>
      <c r="V74" s="24"/>
      <c r="W74" s="24">
        <v>5</v>
      </c>
      <c r="X74" s="24"/>
      <c r="Y74" s="24"/>
      <c r="Z74" s="24"/>
      <c r="AA74" s="24">
        <v>10</v>
      </c>
      <c r="AB74" s="24"/>
      <c r="AC74" s="24"/>
      <c r="AD74" s="25"/>
      <c r="AE74" s="26">
        <f t="shared" si="18"/>
        <v>87</v>
      </c>
      <c r="AF74" s="151">
        <v>81</v>
      </c>
      <c r="AG74" s="151"/>
      <c r="AH74" s="27">
        <f t="shared" si="16"/>
        <v>513.30000000000007</v>
      </c>
      <c r="AI74" s="27"/>
      <c r="AJ74" s="28"/>
      <c r="AK74" s="1">
        <f t="shared" si="19"/>
        <v>9.4400000000000013</v>
      </c>
      <c r="AL74" s="1">
        <f t="shared" si="20"/>
        <v>179.36</v>
      </c>
      <c r="AM74" s="62">
        <f t="shared" si="21"/>
        <v>152.45600000000002</v>
      </c>
      <c r="AN74" s="132">
        <f t="shared" si="11"/>
        <v>149.42930000000001</v>
      </c>
      <c r="AO74" s="62">
        <f t="shared" si="14"/>
        <v>139.00400000000002</v>
      </c>
      <c r="AP74" s="62">
        <f t="shared" si="22"/>
        <v>173.337988</v>
      </c>
      <c r="AQ74" s="91">
        <f t="shared" si="23"/>
        <v>161.24464</v>
      </c>
      <c r="AR74" s="134">
        <f t="shared" si="24"/>
        <v>208.00558559999999</v>
      </c>
      <c r="AS74" s="63">
        <f t="shared" si="17"/>
        <v>295.83190000000002</v>
      </c>
    </row>
    <row r="75" spans="1:46">
      <c r="A75" s="20" t="s">
        <v>134</v>
      </c>
      <c r="B75" s="127" t="s">
        <v>746</v>
      </c>
      <c r="C75" s="21">
        <v>5.9</v>
      </c>
      <c r="D75" s="21"/>
      <c r="E75" s="22">
        <v>106</v>
      </c>
      <c r="F75" s="24"/>
      <c r="G75" s="24"/>
      <c r="H75" s="24"/>
      <c r="I75" s="24"/>
      <c r="J75" s="24"/>
      <c r="K75" s="24"/>
      <c r="L75" s="25"/>
      <c r="M75" s="25"/>
      <c r="N75" s="96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>
        <v>10</v>
      </c>
      <c r="AB75" s="24"/>
      <c r="AC75" s="24"/>
      <c r="AD75" s="25"/>
      <c r="AE75" s="26">
        <f t="shared" si="18"/>
        <v>96</v>
      </c>
      <c r="AF75" s="151">
        <v>90</v>
      </c>
      <c r="AG75" s="151"/>
      <c r="AH75" s="27">
        <f t="shared" si="16"/>
        <v>566.40000000000009</v>
      </c>
      <c r="AI75" s="27"/>
      <c r="AJ75" s="28"/>
      <c r="AK75" s="1">
        <f t="shared" si="19"/>
        <v>9.4400000000000013</v>
      </c>
      <c r="AL75" s="1">
        <f t="shared" si="20"/>
        <v>179.36</v>
      </c>
      <c r="AM75" s="62">
        <f t="shared" si="21"/>
        <v>152.45600000000002</v>
      </c>
      <c r="AN75" s="132">
        <f t="shared" si="11"/>
        <v>149.42930000000001</v>
      </c>
      <c r="AO75" s="62">
        <f t="shared" si="14"/>
        <v>139.00400000000002</v>
      </c>
      <c r="AP75" s="62">
        <f t="shared" si="22"/>
        <v>173.337988</v>
      </c>
      <c r="AQ75" s="91">
        <f t="shared" si="23"/>
        <v>161.24464</v>
      </c>
      <c r="AR75" s="134">
        <f t="shared" si="24"/>
        <v>208.00558559999999</v>
      </c>
      <c r="AS75" s="63">
        <f t="shared" si="17"/>
        <v>295.83190000000002</v>
      </c>
    </row>
    <row r="76" spans="1:46">
      <c r="A76" s="20" t="s">
        <v>136</v>
      </c>
      <c r="B76" s="127" t="s">
        <v>747</v>
      </c>
      <c r="C76" s="21">
        <v>5.9</v>
      </c>
      <c r="D76" s="21"/>
      <c r="E76" s="22">
        <v>102</v>
      </c>
      <c r="F76" s="24"/>
      <c r="G76" s="24"/>
      <c r="H76" s="24"/>
      <c r="I76" s="24"/>
      <c r="J76" s="24"/>
      <c r="K76" s="24"/>
      <c r="L76" s="25"/>
      <c r="M76" s="25"/>
      <c r="N76" s="96"/>
      <c r="O76" s="24">
        <v>10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5"/>
      <c r="AE76" s="26">
        <f t="shared" si="18"/>
        <v>92</v>
      </c>
      <c r="AF76" s="151">
        <v>86</v>
      </c>
      <c r="AG76" s="151"/>
      <c r="AH76" s="27">
        <f t="shared" si="16"/>
        <v>542.80000000000007</v>
      </c>
      <c r="AI76" s="27"/>
      <c r="AJ76" s="28"/>
      <c r="AK76" s="1">
        <f t="shared" si="19"/>
        <v>9.4400000000000013</v>
      </c>
      <c r="AL76" s="1">
        <f>+AK76*$AL$6</f>
        <v>179.36</v>
      </c>
      <c r="AM76" s="62">
        <f t="shared" si="21"/>
        <v>152.45600000000002</v>
      </c>
      <c r="AN76" s="132">
        <f t="shared" si="11"/>
        <v>149.42930000000001</v>
      </c>
      <c r="AO76" s="62">
        <f t="shared" si="14"/>
        <v>139.00400000000002</v>
      </c>
      <c r="AP76" s="62">
        <f t="shared" si="22"/>
        <v>173.337988</v>
      </c>
      <c r="AQ76" s="91">
        <f t="shared" si="23"/>
        <v>161.24464</v>
      </c>
      <c r="AR76" s="134">
        <f t="shared" si="24"/>
        <v>208.00558559999999</v>
      </c>
      <c r="AS76" s="63">
        <f t="shared" si="17"/>
        <v>295.83190000000002</v>
      </c>
    </row>
    <row r="77" spans="1:46">
      <c r="A77" s="20" t="s">
        <v>138</v>
      </c>
      <c r="B77" s="127" t="s">
        <v>748</v>
      </c>
      <c r="C77" s="21">
        <v>3.83</v>
      </c>
      <c r="D77" s="128">
        <v>4.3899999999999997</v>
      </c>
      <c r="E77" s="22">
        <v>53</v>
      </c>
      <c r="F77" s="24"/>
      <c r="G77" s="24"/>
      <c r="H77" s="24"/>
      <c r="I77" s="24"/>
      <c r="J77" s="24"/>
      <c r="K77" s="24"/>
      <c r="L77" s="25"/>
      <c r="M77" s="25"/>
      <c r="N77" s="96"/>
      <c r="O77" s="24"/>
      <c r="P77" s="24"/>
      <c r="Q77" s="24"/>
      <c r="R77" s="24"/>
      <c r="S77" s="24">
        <v>10</v>
      </c>
      <c r="T77" s="24"/>
      <c r="U77" s="24"/>
      <c r="V77" s="24"/>
      <c r="W77" s="24">
        <v>5</v>
      </c>
      <c r="X77" s="24"/>
      <c r="Y77" s="24"/>
      <c r="Z77" s="24"/>
      <c r="AA77" s="24"/>
      <c r="AB77" s="24"/>
      <c r="AC77" s="24"/>
      <c r="AD77" s="25"/>
      <c r="AE77" s="26">
        <f t="shared" si="18"/>
        <v>38</v>
      </c>
      <c r="AF77" s="151">
        <v>22</v>
      </c>
      <c r="AG77" s="151"/>
      <c r="AH77" s="27">
        <f t="shared" si="16"/>
        <v>145.54</v>
      </c>
      <c r="AI77" s="27"/>
      <c r="AJ77" s="28"/>
      <c r="AK77" s="1">
        <f t="shared" ref="AK77:AK88" si="25">+D77*$AK$6</f>
        <v>7.024</v>
      </c>
      <c r="AL77" s="1">
        <f t="shared" ref="AL77:AL104" si="26">+AK77*$AL$6</f>
        <v>133.45599999999999</v>
      </c>
      <c r="AM77" s="62">
        <f t="shared" si="21"/>
        <v>113.43759999999999</v>
      </c>
      <c r="AN77" s="132">
        <f t="shared" si="11"/>
        <v>111.18552999999999</v>
      </c>
      <c r="AO77" s="62">
        <f t="shared" si="14"/>
        <v>90.234800000000007</v>
      </c>
      <c r="AP77" s="62">
        <f t="shared" si="22"/>
        <v>128.97521479999997</v>
      </c>
      <c r="AQ77" s="91">
        <f t="shared" si="23"/>
        <v>104.67236800000001</v>
      </c>
      <c r="AR77" s="134">
        <f t="shared" si="24"/>
        <v>154.77025775999996</v>
      </c>
      <c r="AS77" s="63">
        <f t="shared" si="17"/>
        <v>192.04003</v>
      </c>
    </row>
    <row r="78" spans="1:46">
      <c r="A78" s="20" t="s">
        <v>140</v>
      </c>
      <c r="B78" s="127" t="s">
        <v>749</v>
      </c>
      <c r="C78" s="21">
        <v>3.83</v>
      </c>
      <c r="D78" s="128">
        <v>4.3899999999999997</v>
      </c>
      <c r="E78" s="22">
        <v>54</v>
      </c>
      <c r="F78" s="24"/>
      <c r="G78" s="24"/>
      <c r="H78" s="24"/>
      <c r="I78" s="24"/>
      <c r="J78" s="24"/>
      <c r="K78" s="24"/>
      <c r="L78" s="25"/>
      <c r="M78" s="25"/>
      <c r="N78" s="96"/>
      <c r="O78" s="24">
        <v>10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5"/>
      <c r="AE78" s="26">
        <f t="shared" si="18"/>
        <v>44</v>
      </c>
      <c r="AF78" s="151">
        <v>38</v>
      </c>
      <c r="AG78" s="151"/>
      <c r="AH78" s="27">
        <f t="shared" si="16"/>
        <v>168.52</v>
      </c>
      <c r="AI78" s="27"/>
      <c r="AJ78" s="28"/>
      <c r="AK78" s="1">
        <f t="shared" si="25"/>
        <v>7.024</v>
      </c>
      <c r="AL78" s="1">
        <f t="shared" si="26"/>
        <v>133.45599999999999</v>
      </c>
      <c r="AM78" s="62">
        <f t="shared" si="21"/>
        <v>113.43759999999999</v>
      </c>
      <c r="AN78" s="132">
        <f t="shared" si="11"/>
        <v>111.18552999999999</v>
      </c>
      <c r="AO78" s="62">
        <f t="shared" si="14"/>
        <v>90.234800000000007</v>
      </c>
      <c r="AP78" s="62">
        <f t="shared" si="22"/>
        <v>128.97521479999997</v>
      </c>
      <c r="AQ78" s="91">
        <f t="shared" si="23"/>
        <v>104.67236800000001</v>
      </c>
      <c r="AR78" s="134">
        <f t="shared" si="24"/>
        <v>154.77025775999996</v>
      </c>
      <c r="AS78" s="63">
        <f t="shared" si="17"/>
        <v>192.04003</v>
      </c>
    </row>
    <row r="79" spans="1:46">
      <c r="A79" s="20" t="s">
        <v>142</v>
      </c>
      <c r="B79" s="127" t="s">
        <v>750</v>
      </c>
      <c r="C79" s="21">
        <v>3.83</v>
      </c>
      <c r="D79" s="128">
        <v>4.3899999999999997</v>
      </c>
      <c r="E79" s="22">
        <v>50</v>
      </c>
      <c r="F79" s="24"/>
      <c r="G79" s="24"/>
      <c r="H79" s="24"/>
      <c r="I79" s="24"/>
      <c r="J79" s="24"/>
      <c r="K79" s="24"/>
      <c r="L79" s="25"/>
      <c r="M79" s="25"/>
      <c r="N79" s="96"/>
      <c r="O79" s="24">
        <v>10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5"/>
      <c r="AE79" s="26">
        <f t="shared" si="18"/>
        <v>40</v>
      </c>
      <c r="AF79" s="151">
        <v>34</v>
      </c>
      <c r="AG79" s="151"/>
      <c r="AH79" s="27">
        <f t="shared" si="16"/>
        <v>153.19999999999999</v>
      </c>
      <c r="AI79" s="27"/>
      <c r="AJ79" s="28"/>
      <c r="AK79" s="1">
        <f t="shared" si="25"/>
        <v>7.024</v>
      </c>
      <c r="AL79" s="1">
        <f t="shared" si="26"/>
        <v>133.45599999999999</v>
      </c>
      <c r="AM79" s="62">
        <f t="shared" si="21"/>
        <v>113.43759999999999</v>
      </c>
      <c r="AN79" s="132">
        <f t="shared" si="11"/>
        <v>111.18552999999999</v>
      </c>
      <c r="AO79" s="62">
        <f t="shared" si="14"/>
        <v>90.234800000000007</v>
      </c>
      <c r="AP79" s="62">
        <f t="shared" si="22"/>
        <v>128.97521479999997</v>
      </c>
      <c r="AQ79" s="91">
        <f t="shared" si="23"/>
        <v>104.67236800000001</v>
      </c>
      <c r="AR79" s="134">
        <f t="shared" si="24"/>
        <v>154.77025775999996</v>
      </c>
      <c r="AS79" s="63">
        <f t="shared" si="17"/>
        <v>192.04003</v>
      </c>
    </row>
    <row r="80" spans="1:46">
      <c r="A80" s="20" t="s">
        <v>144</v>
      </c>
      <c r="B80" s="127" t="s">
        <v>751</v>
      </c>
      <c r="C80" s="21">
        <v>3.83</v>
      </c>
      <c r="D80" s="128">
        <v>4.3899999999999997</v>
      </c>
      <c r="E80" s="22">
        <v>63</v>
      </c>
      <c r="F80" s="24"/>
      <c r="G80" s="24"/>
      <c r="H80" s="24"/>
      <c r="I80" s="24"/>
      <c r="J80" s="24"/>
      <c r="K80" s="24"/>
      <c r="L80" s="25"/>
      <c r="M80" s="25"/>
      <c r="N80" s="96"/>
      <c r="O80" s="24">
        <v>10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5"/>
      <c r="AE80" s="26">
        <f t="shared" si="18"/>
        <v>53</v>
      </c>
      <c r="AF80" s="151">
        <v>47</v>
      </c>
      <c r="AG80" s="151"/>
      <c r="AH80" s="27">
        <f t="shared" si="16"/>
        <v>202.99</v>
      </c>
      <c r="AI80" s="27"/>
      <c r="AJ80" s="28"/>
      <c r="AK80" s="1">
        <f t="shared" si="25"/>
        <v>7.024</v>
      </c>
      <c r="AL80" s="1">
        <f t="shared" si="26"/>
        <v>133.45599999999999</v>
      </c>
      <c r="AM80" s="62">
        <f t="shared" si="21"/>
        <v>113.43759999999999</v>
      </c>
      <c r="AN80" s="132">
        <f t="shared" si="11"/>
        <v>111.18552999999999</v>
      </c>
      <c r="AO80" s="62">
        <f t="shared" si="14"/>
        <v>90.234800000000007</v>
      </c>
      <c r="AP80" s="62">
        <f t="shared" si="22"/>
        <v>128.97521479999997</v>
      </c>
      <c r="AQ80" s="91">
        <f t="shared" si="23"/>
        <v>104.67236800000001</v>
      </c>
      <c r="AR80" s="134">
        <f t="shared" si="24"/>
        <v>154.77025775999996</v>
      </c>
      <c r="AS80" s="63">
        <f t="shared" si="17"/>
        <v>192.04003</v>
      </c>
    </row>
    <row r="81" spans="1:45">
      <c r="A81" s="20" t="s">
        <v>146</v>
      </c>
      <c r="B81" s="127" t="s">
        <v>752</v>
      </c>
      <c r="C81" s="21">
        <v>3.83</v>
      </c>
      <c r="D81" s="128">
        <v>4.3899999999999997</v>
      </c>
      <c r="E81" s="22">
        <v>99</v>
      </c>
      <c r="F81" s="24"/>
      <c r="G81" s="24"/>
      <c r="H81" s="24"/>
      <c r="I81" s="24"/>
      <c r="J81" s="24"/>
      <c r="K81" s="24"/>
      <c r="L81" s="25"/>
      <c r="M81" s="25"/>
      <c r="N81" s="96"/>
      <c r="O81" s="24">
        <v>10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5"/>
      <c r="AE81" s="26">
        <f t="shared" si="18"/>
        <v>89</v>
      </c>
      <c r="AF81" s="151">
        <v>83</v>
      </c>
      <c r="AG81" s="151"/>
      <c r="AH81" s="27">
        <f t="shared" si="16"/>
        <v>340.87</v>
      </c>
      <c r="AI81" s="27"/>
      <c r="AJ81" s="28"/>
      <c r="AK81" s="1">
        <f t="shared" si="25"/>
        <v>7.024</v>
      </c>
      <c r="AL81" s="1">
        <f t="shared" si="26"/>
        <v>133.45599999999999</v>
      </c>
      <c r="AM81" s="62">
        <f t="shared" si="21"/>
        <v>113.43759999999999</v>
      </c>
      <c r="AN81" s="132">
        <f t="shared" si="11"/>
        <v>111.18552999999999</v>
      </c>
      <c r="AO81" s="62">
        <f t="shared" si="14"/>
        <v>90.234800000000007</v>
      </c>
      <c r="AP81" s="62">
        <f t="shared" si="22"/>
        <v>128.97521479999997</v>
      </c>
      <c r="AQ81" s="91">
        <f t="shared" si="23"/>
        <v>104.67236800000001</v>
      </c>
      <c r="AR81" s="134">
        <f t="shared" si="24"/>
        <v>154.77025775999996</v>
      </c>
      <c r="AS81" s="63">
        <f t="shared" si="17"/>
        <v>192.04003</v>
      </c>
    </row>
    <row r="82" spans="1:45">
      <c r="A82" s="20" t="s">
        <v>148</v>
      </c>
      <c r="B82" s="127" t="s">
        <v>753</v>
      </c>
      <c r="C82" s="21">
        <v>5.9</v>
      </c>
      <c r="D82" s="128">
        <v>6.79</v>
      </c>
      <c r="E82" s="22">
        <v>68</v>
      </c>
      <c r="F82" s="24"/>
      <c r="G82" s="24"/>
      <c r="H82" s="24"/>
      <c r="I82" s="24"/>
      <c r="J82" s="24">
        <v>20</v>
      </c>
      <c r="K82" s="24"/>
      <c r="L82" s="25"/>
      <c r="M82" s="25"/>
      <c r="N82" s="96"/>
      <c r="O82" s="24"/>
      <c r="P82" s="24"/>
      <c r="Q82" s="24"/>
      <c r="R82" s="24"/>
      <c r="S82" s="24"/>
      <c r="T82" s="24"/>
      <c r="U82" s="24"/>
      <c r="V82" s="24"/>
      <c r="W82" s="24">
        <v>5</v>
      </c>
      <c r="X82" s="24"/>
      <c r="Y82" s="24"/>
      <c r="Z82" s="24"/>
      <c r="AA82" s="24"/>
      <c r="AB82" s="24"/>
      <c r="AC82" s="24"/>
      <c r="AD82" s="25"/>
      <c r="AE82" s="26">
        <f t="shared" si="18"/>
        <v>43</v>
      </c>
      <c r="AF82" s="151">
        <v>37</v>
      </c>
      <c r="AG82" s="151"/>
      <c r="AH82" s="27">
        <f t="shared" si="16"/>
        <v>253.70000000000002</v>
      </c>
      <c r="AI82" s="27"/>
      <c r="AJ82" s="28"/>
      <c r="AK82" s="1">
        <f t="shared" si="25"/>
        <v>10.864000000000001</v>
      </c>
      <c r="AL82" s="1">
        <f t="shared" si="26"/>
        <v>206.41600000000003</v>
      </c>
      <c r="AM82" s="62">
        <f t="shared" si="21"/>
        <v>175.45360000000002</v>
      </c>
      <c r="AN82" s="132">
        <f t="shared" si="11"/>
        <v>171.97032999999999</v>
      </c>
      <c r="AO82" s="62">
        <f t="shared" si="14"/>
        <v>139.00400000000002</v>
      </c>
      <c r="AP82" s="62">
        <f t="shared" si="22"/>
        <v>199.48558279999997</v>
      </c>
      <c r="AQ82" s="91">
        <f t="shared" si="23"/>
        <v>161.24464</v>
      </c>
      <c r="AR82" s="134">
        <f t="shared" si="24"/>
        <v>239.38269935999995</v>
      </c>
      <c r="AS82" s="63">
        <f t="shared" si="17"/>
        <v>295.83190000000002</v>
      </c>
    </row>
    <row r="83" spans="1:45">
      <c r="A83" s="20" t="s">
        <v>150</v>
      </c>
      <c r="B83" s="127" t="s">
        <v>754</v>
      </c>
      <c r="C83" s="21">
        <v>5.9</v>
      </c>
      <c r="D83" s="128">
        <v>6.79</v>
      </c>
      <c r="E83" s="22">
        <v>60</v>
      </c>
      <c r="F83" s="24"/>
      <c r="G83" s="24"/>
      <c r="H83" s="24"/>
      <c r="I83" s="24"/>
      <c r="J83" s="24"/>
      <c r="K83" s="24"/>
      <c r="L83" s="25"/>
      <c r="M83" s="25"/>
      <c r="N83" s="96"/>
      <c r="O83" s="24">
        <v>10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5"/>
      <c r="AE83" s="26">
        <f t="shared" si="18"/>
        <v>50</v>
      </c>
      <c r="AF83" s="151">
        <v>40</v>
      </c>
      <c r="AG83" s="151"/>
      <c r="AH83" s="27">
        <f t="shared" si="16"/>
        <v>295</v>
      </c>
      <c r="AI83" s="27"/>
      <c r="AJ83" s="28"/>
      <c r="AK83" s="1">
        <f t="shared" si="25"/>
        <v>10.864000000000001</v>
      </c>
      <c r="AL83" s="1">
        <f t="shared" si="26"/>
        <v>206.41600000000003</v>
      </c>
      <c r="AM83" s="62">
        <f t="shared" si="21"/>
        <v>175.45360000000002</v>
      </c>
      <c r="AN83" s="132">
        <f t="shared" si="11"/>
        <v>171.97032999999999</v>
      </c>
      <c r="AO83" s="62">
        <f t="shared" si="14"/>
        <v>139.00400000000002</v>
      </c>
      <c r="AP83" s="62">
        <f t="shared" si="22"/>
        <v>199.48558279999997</v>
      </c>
      <c r="AQ83" s="91">
        <f t="shared" si="23"/>
        <v>161.24464</v>
      </c>
      <c r="AR83" s="134">
        <f t="shared" si="24"/>
        <v>239.38269935999995</v>
      </c>
      <c r="AS83" s="63">
        <f t="shared" si="17"/>
        <v>295.83190000000002</v>
      </c>
    </row>
    <row r="84" spans="1:45">
      <c r="A84" s="20" t="s">
        <v>152</v>
      </c>
      <c r="B84" s="127" t="s">
        <v>755</v>
      </c>
      <c r="C84" s="21">
        <v>5.9</v>
      </c>
      <c r="D84" s="128">
        <v>6.79</v>
      </c>
      <c r="E84" s="22">
        <v>62</v>
      </c>
      <c r="F84" s="24"/>
      <c r="G84" s="24"/>
      <c r="H84" s="24"/>
      <c r="I84" s="24"/>
      <c r="J84" s="24"/>
      <c r="K84" s="24"/>
      <c r="L84" s="25"/>
      <c r="M84" s="25"/>
      <c r="N84" s="96"/>
      <c r="O84" s="24">
        <v>10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5"/>
      <c r="AE84" s="26">
        <f t="shared" si="18"/>
        <v>52</v>
      </c>
      <c r="AF84" s="151">
        <v>46</v>
      </c>
      <c r="AG84" s="151"/>
      <c r="AH84" s="27">
        <f t="shared" si="16"/>
        <v>306.8</v>
      </c>
      <c r="AI84" s="27"/>
      <c r="AJ84" s="28"/>
      <c r="AK84" s="1">
        <f t="shared" si="25"/>
        <v>10.864000000000001</v>
      </c>
      <c r="AL84" s="1">
        <f t="shared" si="26"/>
        <v>206.41600000000003</v>
      </c>
      <c r="AM84" s="62">
        <f t="shared" si="21"/>
        <v>175.45360000000002</v>
      </c>
      <c r="AN84" s="132">
        <f t="shared" si="11"/>
        <v>171.97032999999999</v>
      </c>
      <c r="AO84" s="62">
        <f t="shared" si="14"/>
        <v>139.00400000000002</v>
      </c>
      <c r="AP84" s="62">
        <f t="shared" si="22"/>
        <v>199.48558279999997</v>
      </c>
      <c r="AQ84" s="91">
        <f t="shared" si="23"/>
        <v>161.24464</v>
      </c>
      <c r="AR84" s="134">
        <f t="shared" si="24"/>
        <v>239.38269935999995</v>
      </c>
      <c r="AS84" s="63">
        <f t="shared" si="17"/>
        <v>295.83190000000002</v>
      </c>
    </row>
    <row r="85" spans="1:45">
      <c r="A85" s="20" t="s">
        <v>154</v>
      </c>
      <c r="B85" s="127" t="s">
        <v>756</v>
      </c>
      <c r="C85" s="21">
        <v>5.9</v>
      </c>
      <c r="D85" s="128">
        <v>6.79</v>
      </c>
      <c r="E85" s="22">
        <v>76</v>
      </c>
      <c r="F85" s="24"/>
      <c r="G85" s="24"/>
      <c r="H85" s="24"/>
      <c r="I85" s="24"/>
      <c r="J85" s="24"/>
      <c r="K85" s="24"/>
      <c r="L85" s="25"/>
      <c r="M85" s="25"/>
      <c r="N85" s="96"/>
      <c r="O85" s="24">
        <v>10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26">
        <f t="shared" si="18"/>
        <v>66</v>
      </c>
      <c r="AF85" s="151">
        <v>60</v>
      </c>
      <c r="AG85" s="151"/>
      <c r="AH85" s="27">
        <f t="shared" si="16"/>
        <v>389.40000000000003</v>
      </c>
      <c r="AI85" s="27"/>
      <c r="AJ85" s="28"/>
      <c r="AK85" s="1">
        <f t="shared" si="25"/>
        <v>10.864000000000001</v>
      </c>
      <c r="AL85" s="1">
        <f t="shared" si="26"/>
        <v>206.41600000000003</v>
      </c>
      <c r="AM85" s="62">
        <f t="shared" si="21"/>
        <v>175.45360000000002</v>
      </c>
      <c r="AN85" s="132">
        <f t="shared" ref="AN85:AN148" si="27">+AK85/1.6*$AK$4*$AL$6</f>
        <v>171.97032999999999</v>
      </c>
      <c r="AO85" s="62">
        <f t="shared" si="14"/>
        <v>139.00400000000002</v>
      </c>
      <c r="AP85" s="62">
        <f t="shared" si="22"/>
        <v>199.48558279999997</v>
      </c>
      <c r="AQ85" s="91">
        <f t="shared" si="23"/>
        <v>161.24464</v>
      </c>
      <c r="AR85" s="134">
        <f t="shared" si="24"/>
        <v>239.38269935999995</v>
      </c>
      <c r="AS85" s="63">
        <f t="shared" si="17"/>
        <v>295.83190000000002</v>
      </c>
    </row>
    <row r="86" spans="1:45">
      <c r="A86" s="20" t="s">
        <v>156</v>
      </c>
      <c r="B86" s="127" t="s">
        <v>757</v>
      </c>
      <c r="C86" s="21">
        <v>5.9</v>
      </c>
      <c r="D86" s="128">
        <v>6.79</v>
      </c>
      <c r="E86" s="22">
        <v>64</v>
      </c>
      <c r="F86" s="24"/>
      <c r="G86" s="24"/>
      <c r="H86" s="24"/>
      <c r="I86" s="24"/>
      <c r="J86" s="24"/>
      <c r="K86" s="24"/>
      <c r="L86" s="25"/>
      <c r="M86" s="25"/>
      <c r="N86" s="96"/>
      <c r="O86" s="24">
        <v>10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5"/>
      <c r="AE86" s="26">
        <f t="shared" si="18"/>
        <v>54</v>
      </c>
      <c r="AF86" s="151">
        <v>48</v>
      </c>
      <c r="AG86" s="151"/>
      <c r="AH86" s="27">
        <f t="shared" si="16"/>
        <v>318.60000000000002</v>
      </c>
      <c r="AI86" s="27"/>
      <c r="AJ86" s="28"/>
      <c r="AK86" s="1">
        <f t="shared" si="25"/>
        <v>10.864000000000001</v>
      </c>
      <c r="AL86" s="1">
        <f t="shared" si="26"/>
        <v>206.41600000000003</v>
      </c>
      <c r="AM86" s="62">
        <f t="shared" si="21"/>
        <v>175.45360000000002</v>
      </c>
      <c r="AN86" s="132">
        <f t="shared" si="27"/>
        <v>171.97032999999999</v>
      </c>
      <c r="AO86" s="62">
        <f t="shared" si="14"/>
        <v>139.00400000000002</v>
      </c>
      <c r="AP86" s="62">
        <f t="shared" si="22"/>
        <v>199.48558279999997</v>
      </c>
      <c r="AQ86" s="91">
        <f t="shared" si="23"/>
        <v>161.24464</v>
      </c>
      <c r="AR86" s="134">
        <f t="shared" si="24"/>
        <v>239.38269935999995</v>
      </c>
      <c r="AS86" s="63">
        <f t="shared" si="17"/>
        <v>295.83190000000002</v>
      </c>
    </row>
    <row r="87" spans="1:45">
      <c r="A87" s="20" t="s">
        <v>158</v>
      </c>
      <c r="B87" s="127" t="s">
        <v>758</v>
      </c>
      <c r="C87" s="21">
        <v>18.7</v>
      </c>
      <c r="D87" s="128">
        <v>19.989999999999998</v>
      </c>
      <c r="E87" s="22">
        <v>76</v>
      </c>
      <c r="F87" s="24"/>
      <c r="G87" s="24"/>
      <c r="H87" s="24"/>
      <c r="I87" s="24"/>
      <c r="J87" s="24"/>
      <c r="K87" s="24"/>
      <c r="L87" s="25"/>
      <c r="M87" s="25"/>
      <c r="N87" s="96"/>
      <c r="O87" s="24"/>
      <c r="P87" s="24"/>
      <c r="Q87" s="24"/>
      <c r="R87" s="24"/>
      <c r="S87" s="24"/>
      <c r="T87" s="24"/>
      <c r="U87" s="24"/>
      <c r="V87" s="24"/>
      <c r="W87" s="24">
        <v>5</v>
      </c>
      <c r="X87" s="24"/>
      <c r="Y87" s="24">
        <v>3</v>
      </c>
      <c r="Z87" s="24"/>
      <c r="AA87" s="24"/>
      <c r="AB87" s="24"/>
      <c r="AC87" s="24"/>
      <c r="AD87" s="25"/>
      <c r="AE87" s="26">
        <f t="shared" si="18"/>
        <v>68</v>
      </c>
      <c r="AF87" s="151">
        <v>66</v>
      </c>
      <c r="AG87" s="151"/>
      <c r="AH87" s="27">
        <f t="shared" si="16"/>
        <v>1271.5999999999999</v>
      </c>
      <c r="AI87" s="27"/>
      <c r="AJ87" s="1"/>
      <c r="AK87" s="1">
        <f t="shared" si="25"/>
        <v>31.983999999999998</v>
      </c>
      <c r="AL87" s="1">
        <f t="shared" si="26"/>
        <v>607.69599999999991</v>
      </c>
      <c r="AM87" s="62">
        <f t="shared" si="21"/>
        <v>516.5415999999999</v>
      </c>
      <c r="AN87" s="132">
        <f t="shared" si="27"/>
        <v>506.28672999999992</v>
      </c>
      <c r="AO87" s="62">
        <f t="shared" si="14"/>
        <v>440.572</v>
      </c>
      <c r="AP87" s="62">
        <f t="shared" si="22"/>
        <v>587.29260679999982</v>
      </c>
      <c r="AQ87" s="91">
        <f t="shared" si="23"/>
        <v>511.06351999999998</v>
      </c>
      <c r="AR87" s="134">
        <f t="shared" si="24"/>
        <v>704.75112815999978</v>
      </c>
      <c r="AS87" s="63">
        <f t="shared" si="17"/>
        <v>937.63669999999979</v>
      </c>
    </row>
    <row r="88" spans="1:45">
      <c r="A88" s="20" t="s">
        <v>160</v>
      </c>
      <c r="B88" s="127" t="s">
        <v>759</v>
      </c>
      <c r="C88" s="21">
        <v>19.54</v>
      </c>
      <c r="D88" s="128">
        <v>20.79</v>
      </c>
      <c r="E88" s="22">
        <v>84</v>
      </c>
      <c r="F88" s="24"/>
      <c r="G88" s="24"/>
      <c r="H88" s="24"/>
      <c r="I88" s="24"/>
      <c r="J88" s="24"/>
      <c r="K88" s="24"/>
      <c r="L88" s="25"/>
      <c r="M88" s="25"/>
      <c r="N88" s="96"/>
      <c r="O88" s="24"/>
      <c r="P88" s="24"/>
      <c r="Q88" s="24"/>
      <c r="R88" s="24"/>
      <c r="S88" s="24"/>
      <c r="T88" s="24"/>
      <c r="U88" s="24"/>
      <c r="V88" s="24"/>
      <c r="W88" s="24">
        <v>5</v>
      </c>
      <c r="X88" s="24"/>
      <c r="Y88" s="24">
        <v>3</v>
      </c>
      <c r="Z88" s="24"/>
      <c r="AA88" s="24"/>
      <c r="AB88" s="24"/>
      <c r="AC88" s="24"/>
      <c r="AD88" s="25"/>
      <c r="AE88" s="26">
        <f t="shared" si="18"/>
        <v>76</v>
      </c>
      <c r="AF88" s="151">
        <v>74</v>
      </c>
      <c r="AG88" s="151"/>
      <c r="AH88" s="27">
        <f t="shared" si="16"/>
        <v>1485.04</v>
      </c>
      <c r="AI88" s="27"/>
      <c r="AJ88" s="1"/>
      <c r="AK88" s="1">
        <f t="shared" si="25"/>
        <v>33.264000000000003</v>
      </c>
      <c r="AL88" s="1">
        <f t="shared" si="26"/>
        <v>632.01600000000008</v>
      </c>
      <c r="AM88" s="62">
        <f t="shared" si="21"/>
        <v>537.21360000000004</v>
      </c>
      <c r="AN88" s="132">
        <f t="shared" si="27"/>
        <v>526.54832999999996</v>
      </c>
      <c r="AO88" s="62">
        <f t="shared" si="14"/>
        <v>460.36239999999998</v>
      </c>
      <c r="AP88" s="62">
        <f t="shared" si="22"/>
        <v>610.79606279999996</v>
      </c>
      <c r="AQ88" s="91">
        <f t="shared" si="23"/>
        <v>534.02038399999992</v>
      </c>
      <c r="AR88" s="134">
        <f t="shared" si="24"/>
        <v>732.95527535999997</v>
      </c>
      <c r="AS88" s="63">
        <f t="shared" si="17"/>
        <v>979.75513999999976</v>
      </c>
    </row>
    <row r="89" spans="1:45">
      <c r="A89" s="20" t="s">
        <v>162</v>
      </c>
      <c r="B89" s="127" t="s">
        <v>760</v>
      </c>
      <c r="C89" s="21">
        <v>4.04</v>
      </c>
      <c r="D89" s="21"/>
      <c r="E89" s="22">
        <v>14</v>
      </c>
      <c r="F89" s="24"/>
      <c r="G89" s="24"/>
      <c r="H89" s="24"/>
      <c r="I89" s="24"/>
      <c r="J89" s="24"/>
      <c r="K89" s="24"/>
      <c r="L89" s="25"/>
      <c r="M89" s="25"/>
      <c r="N89" s="96"/>
      <c r="O89" s="24">
        <v>10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5"/>
      <c r="AE89" s="26">
        <f t="shared" si="18"/>
        <v>4</v>
      </c>
      <c r="AF89" s="151">
        <v>2</v>
      </c>
      <c r="AG89" s="151"/>
      <c r="AH89" s="27">
        <f t="shared" si="16"/>
        <v>16.16</v>
      </c>
      <c r="AI89" s="27"/>
      <c r="AJ89" s="28"/>
      <c r="AK89" s="1">
        <f t="shared" si="19"/>
        <v>6.4640000000000004</v>
      </c>
      <c r="AL89" s="1">
        <f t="shared" si="26"/>
        <v>122.816</v>
      </c>
      <c r="AM89" s="62">
        <f t="shared" si="21"/>
        <v>104.39360000000001</v>
      </c>
      <c r="AN89" s="132">
        <f t="shared" si="27"/>
        <v>102.32107999999999</v>
      </c>
      <c r="AO89" s="62">
        <f t="shared" si="14"/>
        <v>95.182400000000001</v>
      </c>
      <c r="AP89" s="62">
        <f t="shared" si="22"/>
        <v>118.69245279999998</v>
      </c>
      <c r="AQ89" s="91">
        <f t="shared" si="23"/>
        <v>110.41158399999999</v>
      </c>
      <c r="AR89" s="134">
        <f t="shared" si="24"/>
        <v>142.43094335999999</v>
      </c>
      <c r="AS89" s="63">
        <f t="shared" si="17"/>
        <v>202.56963999999999</v>
      </c>
    </row>
    <row r="90" spans="1:45">
      <c r="A90" s="20" t="s">
        <v>164</v>
      </c>
      <c r="B90" s="127" t="s">
        <v>761</v>
      </c>
      <c r="C90" s="21">
        <v>2.79</v>
      </c>
      <c r="D90" s="21"/>
      <c r="E90" s="22">
        <v>14</v>
      </c>
      <c r="F90" s="24"/>
      <c r="G90" s="24"/>
      <c r="H90" s="24"/>
      <c r="I90" s="24"/>
      <c r="J90" s="24"/>
      <c r="K90" s="24"/>
      <c r="L90" s="25"/>
      <c r="M90" s="25"/>
      <c r="N90" s="96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5"/>
      <c r="AE90" s="26">
        <f t="shared" si="18"/>
        <v>14</v>
      </c>
      <c r="AF90" s="151">
        <v>11</v>
      </c>
      <c r="AG90" s="151"/>
      <c r="AH90" s="27">
        <f t="shared" si="16"/>
        <v>39.06</v>
      </c>
      <c r="AI90" s="27"/>
      <c r="AJ90" s="28"/>
      <c r="AK90" s="1">
        <f t="shared" si="19"/>
        <v>4.4640000000000004</v>
      </c>
      <c r="AL90" s="1">
        <f t="shared" si="26"/>
        <v>84.816000000000003</v>
      </c>
      <c r="AM90" s="62">
        <f t="shared" si="21"/>
        <v>72.093599999999995</v>
      </c>
      <c r="AN90" s="132">
        <f t="shared" si="27"/>
        <v>70.662329999999997</v>
      </c>
      <c r="AO90" s="62">
        <f t="shared" si="14"/>
        <v>65.732399999999998</v>
      </c>
      <c r="AP90" s="62">
        <f t="shared" si="22"/>
        <v>81.968302799999989</v>
      </c>
      <c r="AQ90" s="91">
        <f t="shared" si="23"/>
        <v>76.249583999999999</v>
      </c>
      <c r="AR90" s="134">
        <f t="shared" si="24"/>
        <v>98.36196335999999</v>
      </c>
      <c r="AS90" s="63">
        <f t="shared" si="17"/>
        <v>139.89338999999998</v>
      </c>
    </row>
    <row r="91" spans="1:45">
      <c r="A91" s="20" t="s">
        <v>166</v>
      </c>
      <c r="B91" s="127" t="s">
        <v>762</v>
      </c>
      <c r="C91" s="21">
        <v>2.79</v>
      </c>
      <c r="D91" s="21"/>
      <c r="E91" s="22">
        <v>36</v>
      </c>
      <c r="F91" s="24"/>
      <c r="G91" s="24"/>
      <c r="H91" s="24"/>
      <c r="I91" s="24"/>
      <c r="J91" s="24"/>
      <c r="K91" s="24"/>
      <c r="L91" s="25"/>
      <c r="M91" s="25"/>
      <c r="N91" s="96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5"/>
      <c r="AE91" s="26">
        <f t="shared" si="18"/>
        <v>36</v>
      </c>
      <c r="AF91" s="151">
        <v>34</v>
      </c>
      <c r="AG91" s="151"/>
      <c r="AH91" s="27">
        <f t="shared" si="16"/>
        <v>100.44</v>
      </c>
      <c r="AI91" s="27"/>
      <c r="AJ91" s="28"/>
      <c r="AK91" s="1">
        <f t="shared" si="19"/>
        <v>4.4640000000000004</v>
      </c>
      <c r="AL91" s="1">
        <f t="shared" si="26"/>
        <v>84.816000000000003</v>
      </c>
      <c r="AM91" s="62">
        <f t="shared" si="21"/>
        <v>72.093599999999995</v>
      </c>
      <c r="AN91" s="132">
        <f t="shared" si="27"/>
        <v>70.662329999999997</v>
      </c>
      <c r="AO91" s="62">
        <f t="shared" si="14"/>
        <v>65.732399999999998</v>
      </c>
      <c r="AP91" s="62">
        <f t="shared" si="22"/>
        <v>81.968302799999989</v>
      </c>
      <c r="AQ91" s="91">
        <f t="shared" si="23"/>
        <v>76.249583999999999</v>
      </c>
      <c r="AR91" s="134">
        <f t="shared" si="24"/>
        <v>98.36196335999999</v>
      </c>
      <c r="AS91" s="63">
        <f t="shared" si="17"/>
        <v>139.89338999999998</v>
      </c>
    </row>
    <row r="92" spans="1:45">
      <c r="A92" s="20" t="s">
        <v>168</v>
      </c>
      <c r="B92" s="127" t="s">
        <v>763</v>
      </c>
      <c r="C92" s="21">
        <v>2.79</v>
      </c>
      <c r="D92" s="21"/>
      <c r="E92" s="22">
        <v>22</v>
      </c>
      <c r="F92" s="24"/>
      <c r="G92" s="24"/>
      <c r="H92" s="24"/>
      <c r="I92" s="24"/>
      <c r="J92" s="24"/>
      <c r="K92" s="24"/>
      <c r="L92" s="25"/>
      <c r="M92" s="25"/>
      <c r="N92" s="96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5"/>
      <c r="AE92" s="26">
        <f t="shared" si="18"/>
        <v>22</v>
      </c>
      <c r="AF92" s="151">
        <v>20</v>
      </c>
      <c r="AG92" s="151"/>
      <c r="AH92" s="27">
        <f t="shared" si="16"/>
        <v>61.38</v>
      </c>
      <c r="AI92" s="27"/>
      <c r="AJ92" s="28"/>
      <c r="AK92" s="1">
        <f t="shared" si="19"/>
        <v>4.4640000000000004</v>
      </c>
      <c r="AL92" s="1">
        <f t="shared" si="26"/>
        <v>84.816000000000003</v>
      </c>
      <c r="AM92" s="62">
        <f t="shared" si="21"/>
        <v>72.093599999999995</v>
      </c>
      <c r="AN92" s="132">
        <f t="shared" si="27"/>
        <v>70.662329999999997</v>
      </c>
      <c r="AO92" s="62">
        <f t="shared" si="14"/>
        <v>65.732399999999998</v>
      </c>
      <c r="AP92" s="62">
        <f t="shared" si="22"/>
        <v>81.968302799999989</v>
      </c>
      <c r="AQ92" s="91">
        <f t="shared" si="23"/>
        <v>76.249583999999999</v>
      </c>
      <c r="AR92" s="134">
        <f t="shared" si="24"/>
        <v>98.36196335999999</v>
      </c>
      <c r="AS92" s="63">
        <f t="shared" si="17"/>
        <v>139.89338999999998</v>
      </c>
    </row>
    <row r="93" spans="1:45">
      <c r="A93" s="20" t="s">
        <v>169</v>
      </c>
      <c r="B93" s="127" t="s">
        <v>764</v>
      </c>
      <c r="C93" s="21">
        <v>2.79</v>
      </c>
      <c r="D93" s="21"/>
      <c r="E93" s="22">
        <v>35</v>
      </c>
      <c r="F93" s="24"/>
      <c r="G93" s="24"/>
      <c r="H93" s="24"/>
      <c r="I93" s="24"/>
      <c r="J93" s="24"/>
      <c r="K93" s="24"/>
      <c r="L93" s="25"/>
      <c r="M93" s="25"/>
      <c r="N93" s="96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5"/>
      <c r="AE93" s="26">
        <f t="shared" si="18"/>
        <v>35</v>
      </c>
      <c r="AF93" s="151">
        <v>33</v>
      </c>
      <c r="AG93" s="151"/>
      <c r="AH93" s="27">
        <f t="shared" si="16"/>
        <v>97.65</v>
      </c>
      <c r="AI93" s="27"/>
      <c r="AJ93" s="28"/>
      <c r="AK93" s="1">
        <f t="shared" si="19"/>
        <v>4.4640000000000004</v>
      </c>
      <c r="AL93" s="1">
        <f t="shared" si="26"/>
        <v>84.816000000000003</v>
      </c>
      <c r="AM93" s="62">
        <f t="shared" si="21"/>
        <v>72.093599999999995</v>
      </c>
      <c r="AN93" s="132">
        <f t="shared" si="27"/>
        <v>70.662329999999997</v>
      </c>
      <c r="AO93" s="62">
        <f t="shared" si="14"/>
        <v>65.732399999999998</v>
      </c>
      <c r="AP93" s="62">
        <f t="shared" si="22"/>
        <v>81.968302799999989</v>
      </c>
      <c r="AQ93" s="91">
        <f t="shared" si="23"/>
        <v>76.249583999999999</v>
      </c>
      <c r="AR93" s="134">
        <f t="shared" si="24"/>
        <v>98.36196335999999</v>
      </c>
      <c r="AS93" s="63">
        <f t="shared" si="17"/>
        <v>139.89338999999998</v>
      </c>
    </row>
    <row r="94" spans="1:45">
      <c r="A94" s="20" t="s">
        <v>170</v>
      </c>
      <c r="B94" s="127" t="s">
        <v>765</v>
      </c>
      <c r="C94" s="21">
        <v>2.79</v>
      </c>
      <c r="D94" s="21"/>
      <c r="E94" s="22">
        <v>35</v>
      </c>
      <c r="F94" s="24"/>
      <c r="G94" s="24"/>
      <c r="H94" s="24"/>
      <c r="I94" s="24"/>
      <c r="J94" s="24"/>
      <c r="K94" s="24"/>
      <c r="L94" s="25"/>
      <c r="M94" s="25"/>
      <c r="N94" s="96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5"/>
      <c r="AE94" s="26">
        <f t="shared" si="18"/>
        <v>35</v>
      </c>
      <c r="AF94" s="151">
        <v>33</v>
      </c>
      <c r="AG94" s="151"/>
      <c r="AH94" s="27">
        <f t="shared" si="16"/>
        <v>97.65</v>
      </c>
      <c r="AI94" s="27"/>
      <c r="AJ94" s="28"/>
      <c r="AK94" s="1">
        <f t="shared" si="19"/>
        <v>4.4640000000000004</v>
      </c>
      <c r="AL94" s="1">
        <f t="shared" si="26"/>
        <v>84.816000000000003</v>
      </c>
      <c r="AM94" s="62">
        <f t="shared" si="21"/>
        <v>72.093599999999995</v>
      </c>
      <c r="AN94" s="132">
        <f t="shared" si="27"/>
        <v>70.662329999999997</v>
      </c>
      <c r="AO94" s="62">
        <f t="shared" si="14"/>
        <v>65.732399999999998</v>
      </c>
      <c r="AP94" s="62">
        <f t="shared" si="22"/>
        <v>81.968302799999989</v>
      </c>
      <c r="AQ94" s="91">
        <f t="shared" si="23"/>
        <v>76.249583999999999</v>
      </c>
      <c r="AR94" s="134">
        <f t="shared" si="24"/>
        <v>98.36196335999999</v>
      </c>
      <c r="AS94" s="63">
        <f t="shared" si="17"/>
        <v>139.89338999999998</v>
      </c>
    </row>
    <row r="95" spans="1:45">
      <c r="A95" s="20" t="s">
        <v>172</v>
      </c>
      <c r="B95" s="127" t="s">
        <v>766</v>
      </c>
      <c r="C95" s="21">
        <v>2.79</v>
      </c>
      <c r="D95" s="21"/>
      <c r="E95" s="22">
        <v>33</v>
      </c>
      <c r="F95" s="24"/>
      <c r="G95" s="24"/>
      <c r="H95" s="24"/>
      <c r="I95" s="24"/>
      <c r="J95" s="24"/>
      <c r="K95" s="24"/>
      <c r="L95" s="25"/>
      <c r="M95" s="25"/>
      <c r="N95" s="96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5"/>
      <c r="AE95" s="26">
        <f t="shared" si="18"/>
        <v>33</v>
      </c>
      <c r="AF95" s="151">
        <v>31</v>
      </c>
      <c r="AG95" s="151"/>
      <c r="AH95" s="27">
        <f t="shared" si="16"/>
        <v>92.070000000000007</v>
      </c>
      <c r="AI95" s="27"/>
      <c r="AJ95" s="28"/>
      <c r="AK95" s="1">
        <f t="shared" si="19"/>
        <v>4.4640000000000004</v>
      </c>
      <c r="AL95" s="1">
        <f t="shared" si="26"/>
        <v>84.816000000000003</v>
      </c>
      <c r="AM95" s="62">
        <f t="shared" si="21"/>
        <v>72.093599999999995</v>
      </c>
      <c r="AN95" s="132">
        <f t="shared" si="27"/>
        <v>70.662329999999997</v>
      </c>
      <c r="AO95" s="62">
        <f t="shared" si="14"/>
        <v>65.732399999999998</v>
      </c>
      <c r="AP95" s="62">
        <f t="shared" si="22"/>
        <v>81.968302799999989</v>
      </c>
      <c r="AQ95" s="91">
        <f t="shared" si="23"/>
        <v>76.249583999999999</v>
      </c>
      <c r="AR95" s="134">
        <f t="shared" si="24"/>
        <v>98.36196335999999</v>
      </c>
      <c r="AS95" s="63">
        <f t="shared" si="17"/>
        <v>139.89338999999998</v>
      </c>
    </row>
    <row r="96" spans="1:45">
      <c r="A96" s="20" t="s">
        <v>173</v>
      </c>
      <c r="B96" s="127" t="s">
        <v>761</v>
      </c>
      <c r="C96" s="21">
        <v>2.79</v>
      </c>
      <c r="D96" s="21"/>
      <c r="E96" s="22">
        <v>41</v>
      </c>
      <c r="F96" s="24"/>
      <c r="G96" s="24"/>
      <c r="H96" s="24"/>
      <c r="I96" s="24"/>
      <c r="J96" s="24"/>
      <c r="K96" s="24"/>
      <c r="L96" s="25"/>
      <c r="M96" s="25"/>
      <c r="N96" s="96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5"/>
      <c r="AE96" s="26">
        <f t="shared" si="18"/>
        <v>41</v>
      </c>
      <c r="AF96" s="151">
        <v>39</v>
      </c>
      <c r="AG96" s="151"/>
      <c r="AH96" s="27">
        <f t="shared" si="16"/>
        <v>114.39</v>
      </c>
      <c r="AI96" s="27"/>
      <c r="AJ96" s="28"/>
      <c r="AK96" s="1">
        <f t="shared" si="19"/>
        <v>4.4640000000000004</v>
      </c>
      <c r="AL96" s="1">
        <f t="shared" si="26"/>
        <v>84.816000000000003</v>
      </c>
      <c r="AM96" s="62">
        <f t="shared" si="21"/>
        <v>72.093599999999995</v>
      </c>
      <c r="AN96" s="132">
        <f t="shared" si="27"/>
        <v>70.662329999999997</v>
      </c>
      <c r="AO96" s="62">
        <f t="shared" si="14"/>
        <v>65.732399999999998</v>
      </c>
      <c r="AP96" s="62">
        <f t="shared" si="22"/>
        <v>81.968302799999989</v>
      </c>
      <c r="AQ96" s="91">
        <f t="shared" si="23"/>
        <v>76.249583999999999</v>
      </c>
      <c r="AR96" s="134">
        <f t="shared" si="24"/>
        <v>98.36196335999999</v>
      </c>
      <c r="AS96" s="63">
        <f t="shared" si="17"/>
        <v>139.89338999999998</v>
      </c>
    </row>
    <row r="97" spans="1:45">
      <c r="A97" s="20" t="s">
        <v>175</v>
      </c>
      <c r="B97" s="127" t="s">
        <v>767</v>
      </c>
      <c r="C97" s="21">
        <v>4.92</v>
      </c>
      <c r="D97" s="128">
        <v>5.49</v>
      </c>
      <c r="E97" s="22">
        <v>55</v>
      </c>
      <c r="F97" s="24"/>
      <c r="G97" s="24"/>
      <c r="H97" s="24"/>
      <c r="I97" s="24"/>
      <c r="J97" s="24"/>
      <c r="K97" s="24"/>
      <c r="L97" s="25"/>
      <c r="M97" s="25"/>
      <c r="N97" s="96"/>
      <c r="O97" s="24">
        <v>20</v>
      </c>
      <c r="P97" s="24"/>
      <c r="Q97" s="24"/>
      <c r="R97" s="24"/>
      <c r="S97" s="24"/>
      <c r="T97" s="24"/>
      <c r="U97" s="24"/>
      <c r="V97" s="24"/>
      <c r="W97" s="24">
        <v>5</v>
      </c>
      <c r="X97" s="24"/>
      <c r="Y97" s="24"/>
      <c r="Z97" s="24"/>
      <c r="AA97" s="24"/>
      <c r="AB97" s="24"/>
      <c r="AC97" s="24"/>
      <c r="AD97" s="25"/>
      <c r="AE97" s="26">
        <f t="shared" si="18"/>
        <v>30</v>
      </c>
      <c r="AF97" s="151">
        <v>24</v>
      </c>
      <c r="AG97" s="151"/>
      <c r="AH97" s="27">
        <f t="shared" si="16"/>
        <v>147.6</v>
      </c>
      <c r="AI97" s="27"/>
      <c r="AJ97" s="28"/>
      <c r="AK97" s="1">
        <f>+D97*$AK$6</f>
        <v>8.7840000000000007</v>
      </c>
      <c r="AL97" s="1">
        <f t="shared" si="26"/>
        <v>166.89600000000002</v>
      </c>
      <c r="AM97" s="62">
        <f t="shared" si="21"/>
        <v>141.86160000000001</v>
      </c>
      <c r="AN97" s="132">
        <f t="shared" si="27"/>
        <v>139.04523</v>
      </c>
      <c r="AO97" s="62">
        <f t="shared" si="14"/>
        <v>115.9152</v>
      </c>
      <c r="AP97" s="62">
        <f t="shared" si="22"/>
        <v>161.2924668</v>
      </c>
      <c r="AQ97" s="91">
        <f t="shared" si="23"/>
        <v>134.46163199999998</v>
      </c>
      <c r="AR97" s="134">
        <f t="shared" si="24"/>
        <v>193.55096015999999</v>
      </c>
      <c r="AS97" s="63">
        <f t="shared" si="17"/>
        <v>246.69371999999996</v>
      </c>
    </row>
    <row r="98" spans="1:45">
      <c r="A98" s="20" t="s">
        <v>177</v>
      </c>
      <c r="B98" s="127" t="s">
        <v>768</v>
      </c>
      <c r="C98" s="21">
        <v>5.9</v>
      </c>
      <c r="D98" s="128">
        <v>6.79</v>
      </c>
      <c r="E98" s="22">
        <v>97</v>
      </c>
      <c r="F98" s="24"/>
      <c r="G98" s="24"/>
      <c r="H98" s="24"/>
      <c r="I98" s="24"/>
      <c r="J98" s="24"/>
      <c r="K98" s="24"/>
      <c r="L98" s="25"/>
      <c r="M98" s="25"/>
      <c r="N98" s="96"/>
      <c r="O98" s="24">
        <v>20</v>
      </c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5"/>
      <c r="AE98" s="26">
        <f t="shared" si="18"/>
        <v>77</v>
      </c>
      <c r="AF98" s="151">
        <v>75</v>
      </c>
      <c r="AG98" s="151"/>
      <c r="AH98" s="27">
        <f t="shared" si="16"/>
        <v>454.3</v>
      </c>
      <c r="AI98" s="27"/>
      <c r="AJ98" s="28"/>
      <c r="AK98" s="1">
        <f t="shared" ref="AK98:AK99" si="28">+D98*$AK$6</f>
        <v>10.864000000000001</v>
      </c>
      <c r="AL98" s="1">
        <f t="shared" si="26"/>
        <v>206.41600000000003</v>
      </c>
      <c r="AM98" s="62">
        <f t="shared" si="21"/>
        <v>175.45360000000002</v>
      </c>
      <c r="AN98" s="132">
        <f t="shared" si="27"/>
        <v>171.97032999999999</v>
      </c>
      <c r="AO98" s="62">
        <f t="shared" si="14"/>
        <v>139.00400000000002</v>
      </c>
      <c r="AP98" s="62">
        <f t="shared" si="22"/>
        <v>199.48558279999997</v>
      </c>
      <c r="AQ98" s="91">
        <f t="shared" si="23"/>
        <v>161.24464</v>
      </c>
      <c r="AR98" s="134">
        <f t="shared" si="24"/>
        <v>239.38269935999995</v>
      </c>
      <c r="AS98" s="63">
        <f t="shared" si="17"/>
        <v>295.83190000000002</v>
      </c>
    </row>
    <row r="99" spans="1:45">
      <c r="A99" s="20" t="s">
        <v>179</v>
      </c>
      <c r="B99" s="127" t="s">
        <v>769</v>
      </c>
      <c r="C99" s="21">
        <v>5.9</v>
      </c>
      <c r="D99" s="128">
        <v>6.79</v>
      </c>
      <c r="E99" s="22">
        <v>97</v>
      </c>
      <c r="F99" s="24"/>
      <c r="G99" s="24"/>
      <c r="H99" s="24"/>
      <c r="I99" s="24"/>
      <c r="J99" s="24"/>
      <c r="K99" s="24"/>
      <c r="L99" s="25"/>
      <c r="M99" s="25"/>
      <c r="N99" s="96"/>
      <c r="O99" s="24">
        <v>20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5"/>
      <c r="AE99" s="26">
        <f t="shared" si="18"/>
        <v>77</v>
      </c>
      <c r="AF99" s="151">
        <v>31</v>
      </c>
      <c r="AG99" s="151"/>
      <c r="AH99" s="27">
        <f t="shared" si="16"/>
        <v>454.3</v>
      </c>
      <c r="AI99" s="27"/>
      <c r="AJ99" s="28"/>
      <c r="AK99" s="1">
        <f t="shared" si="28"/>
        <v>10.864000000000001</v>
      </c>
      <c r="AL99" s="1">
        <f t="shared" si="26"/>
        <v>206.41600000000003</v>
      </c>
      <c r="AM99" s="62">
        <f t="shared" si="21"/>
        <v>175.45360000000002</v>
      </c>
      <c r="AN99" s="132">
        <f t="shared" si="27"/>
        <v>171.97032999999999</v>
      </c>
      <c r="AO99" s="62">
        <f t="shared" si="14"/>
        <v>139.00400000000002</v>
      </c>
      <c r="AP99" s="62">
        <f t="shared" si="22"/>
        <v>199.48558279999997</v>
      </c>
      <c r="AQ99" s="91">
        <f t="shared" si="23"/>
        <v>161.24464</v>
      </c>
      <c r="AR99" s="134">
        <f t="shared" si="24"/>
        <v>239.38269935999995</v>
      </c>
      <c r="AS99" s="63">
        <f t="shared" si="17"/>
        <v>295.83190000000002</v>
      </c>
    </row>
    <row r="100" spans="1:45">
      <c r="A100" s="20" t="s">
        <v>180</v>
      </c>
      <c r="B100" s="20" t="s">
        <v>181</v>
      </c>
      <c r="C100" s="21">
        <v>32.07</v>
      </c>
      <c r="D100" s="21"/>
      <c r="E100" s="22">
        <v>1</v>
      </c>
      <c r="F100" s="24"/>
      <c r="G100" s="24"/>
      <c r="H100" s="24"/>
      <c r="I100" s="24"/>
      <c r="J100" s="24"/>
      <c r="K100" s="24"/>
      <c r="L100" s="25"/>
      <c r="M100" s="25"/>
      <c r="N100" s="96"/>
      <c r="O100" s="106">
        <v>1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5"/>
      <c r="AE100" s="26">
        <f t="shared" si="18"/>
        <v>0</v>
      </c>
      <c r="AF100" s="151">
        <v>1</v>
      </c>
      <c r="AG100" s="151"/>
      <c r="AH100" s="27">
        <f t="shared" si="16"/>
        <v>0</v>
      </c>
      <c r="AI100" s="27"/>
      <c r="AJ100" s="28"/>
      <c r="AK100" s="1">
        <f t="shared" si="19"/>
        <v>51.312000000000005</v>
      </c>
      <c r="AL100" s="1">
        <f t="shared" si="26"/>
        <v>974.92800000000011</v>
      </c>
      <c r="AM100" s="62">
        <f t="shared" si="21"/>
        <v>828.68880000000013</v>
      </c>
      <c r="AN100" s="132">
        <f t="shared" si="27"/>
        <v>812.23689000000002</v>
      </c>
      <c r="AO100" s="62">
        <f t="shared" si="14"/>
        <v>755.56920000000002</v>
      </c>
      <c r="AP100" s="62">
        <f t="shared" si="22"/>
        <v>942.19479239999998</v>
      </c>
      <c r="AQ100" s="91">
        <f t="shared" si="23"/>
        <v>876.46027199999992</v>
      </c>
      <c r="AR100" s="134">
        <f t="shared" si="24"/>
        <v>1130.63375088</v>
      </c>
      <c r="AS100" s="63">
        <f t="shared" si="17"/>
        <v>1608.02187</v>
      </c>
    </row>
    <row r="101" spans="1:45">
      <c r="A101" s="20" t="s">
        <v>182</v>
      </c>
      <c r="B101" s="20" t="s">
        <v>183</v>
      </c>
      <c r="C101" s="21">
        <v>1.75</v>
      </c>
      <c r="D101" s="128">
        <v>4.99</v>
      </c>
      <c r="E101" s="22">
        <v>12</v>
      </c>
      <c r="F101" s="24"/>
      <c r="G101" s="24"/>
      <c r="H101" s="24"/>
      <c r="I101" s="24"/>
      <c r="J101" s="24"/>
      <c r="K101" s="24"/>
      <c r="L101" s="25"/>
      <c r="M101" s="25"/>
      <c r="N101" s="96"/>
      <c r="O101" s="106">
        <f>6+6</f>
        <v>12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6">
        <f t="shared" si="18"/>
        <v>0</v>
      </c>
      <c r="AF101" s="151"/>
      <c r="AG101" s="151"/>
      <c r="AH101" s="27">
        <f t="shared" si="16"/>
        <v>0</v>
      </c>
      <c r="AI101" s="27"/>
      <c r="AJ101" s="28"/>
      <c r="AK101" s="1">
        <f>+D101*$AK$6</f>
        <v>7.9840000000000009</v>
      </c>
      <c r="AL101" s="1">
        <f t="shared" si="26"/>
        <v>151.69600000000003</v>
      </c>
      <c r="AM101" s="62">
        <f t="shared" si="21"/>
        <v>128.94160000000002</v>
      </c>
      <c r="AN101" s="132">
        <f t="shared" si="27"/>
        <v>126.38173</v>
      </c>
      <c r="AO101" s="62">
        <f t="shared" si="14"/>
        <v>41.23</v>
      </c>
      <c r="AP101" s="62">
        <f t="shared" si="22"/>
        <v>146.6028068</v>
      </c>
      <c r="AQ101" s="91">
        <f t="shared" si="23"/>
        <v>47.826799999999992</v>
      </c>
      <c r="AR101" s="134">
        <f t="shared" si="24"/>
        <v>175.92336816</v>
      </c>
      <c r="AS101" s="63">
        <f t="shared" si="17"/>
        <v>87.746749999999977</v>
      </c>
    </row>
    <row r="102" spans="1:45">
      <c r="A102" s="20" t="s">
        <v>184</v>
      </c>
      <c r="B102" s="20" t="s">
        <v>185</v>
      </c>
      <c r="C102" s="21">
        <v>1.75</v>
      </c>
      <c r="D102" s="128">
        <v>7.79</v>
      </c>
      <c r="E102" s="22">
        <v>10</v>
      </c>
      <c r="F102" s="24"/>
      <c r="G102" s="24"/>
      <c r="H102" s="24"/>
      <c r="I102" s="24"/>
      <c r="J102" s="24"/>
      <c r="K102" s="24"/>
      <c r="L102" s="25"/>
      <c r="M102" s="25"/>
      <c r="N102" s="96"/>
      <c r="O102" s="106">
        <f>4+6</f>
        <v>10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5"/>
      <c r="AE102" s="26">
        <f t="shared" si="18"/>
        <v>0</v>
      </c>
      <c r="AF102" s="151"/>
      <c r="AG102" s="151"/>
      <c r="AH102" s="27">
        <f t="shared" si="16"/>
        <v>0</v>
      </c>
      <c r="AI102" s="27"/>
      <c r="AJ102" s="28"/>
      <c r="AK102" s="1">
        <f t="shared" ref="AK102:AK109" si="29">+D102*$AK$6</f>
        <v>12.464</v>
      </c>
      <c r="AL102" s="1">
        <f t="shared" si="26"/>
        <v>236.816</v>
      </c>
      <c r="AM102" s="62">
        <f t="shared" si="21"/>
        <v>201.2936</v>
      </c>
      <c r="AN102" s="132">
        <f t="shared" si="27"/>
        <v>197.29732999999999</v>
      </c>
      <c r="AO102" s="62">
        <f t="shared" si="14"/>
        <v>41.23</v>
      </c>
      <c r="AP102" s="62">
        <f t="shared" si="22"/>
        <v>228.86490279999998</v>
      </c>
      <c r="AQ102" s="91">
        <f t="shared" si="23"/>
        <v>47.826799999999992</v>
      </c>
      <c r="AR102" s="134">
        <f t="shared" si="24"/>
        <v>274.63788335999999</v>
      </c>
      <c r="AS102" s="63">
        <f t="shared" si="17"/>
        <v>87.746749999999977</v>
      </c>
    </row>
    <row r="103" spans="1:45">
      <c r="A103" s="20" t="s">
        <v>186</v>
      </c>
      <c r="B103" s="127" t="s">
        <v>770</v>
      </c>
      <c r="C103" s="21">
        <v>2.61</v>
      </c>
      <c r="D103" s="128">
        <v>3.29</v>
      </c>
      <c r="E103" s="22">
        <v>322</v>
      </c>
      <c r="F103" s="24"/>
      <c r="G103" s="24"/>
      <c r="H103" s="24">
        <v>2</v>
      </c>
      <c r="I103" s="24"/>
      <c r="J103" s="24"/>
      <c r="K103" s="24"/>
      <c r="L103" s="25"/>
      <c r="M103" s="25"/>
      <c r="N103" s="96"/>
      <c r="O103" s="24">
        <v>10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5"/>
      <c r="AE103" s="26">
        <f t="shared" si="18"/>
        <v>310</v>
      </c>
      <c r="AF103" s="151">
        <v>309</v>
      </c>
      <c r="AG103" s="151"/>
      <c r="AH103" s="27">
        <f t="shared" si="16"/>
        <v>809.09999999999991</v>
      </c>
      <c r="AI103" s="27"/>
      <c r="AJ103" s="1"/>
      <c r="AK103" s="1">
        <f t="shared" si="29"/>
        <v>5.2640000000000002</v>
      </c>
      <c r="AL103" s="1">
        <f t="shared" si="26"/>
        <v>100.01600000000001</v>
      </c>
      <c r="AM103" s="62">
        <f t="shared" si="21"/>
        <v>85.013599999999997</v>
      </c>
      <c r="AN103" s="132">
        <f t="shared" si="27"/>
        <v>83.325829999999996</v>
      </c>
      <c r="AO103" s="62">
        <f t="shared" si="14"/>
        <v>61.491599999999991</v>
      </c>
      <c r="AP103" s="62">
        <f t="shared" si="22"/>
        <v>96.657962799999993</v>
      </c>
      <c r="AQ103" s="91">
        <f t="shared" si="23"/>
        <v>71.330255999999991</v>
      </c>
      <c r="AR103" s="134">
        <f t="shared" si="24"/>
        <v>115.98955535999998</v>
      </c>
      <c r="AS103" s="63">
        <f t="shared" si="17"/>
        <v>130.86800999999997</v>
      </c>
    </row>
    <row r="104" spans="1:45" s="154" customFormat="1">
      <c r="A104" s="153" t="s">
        <v>188</v>
      </c>
      <c r="B104" s="167" t="s">
        <v>771</v>
      </c>
      <c r="C104" s="155">
        <v>3.01</v>
      </c>
      <c r="D104" s="155">
        <v>3.79</v>
      </c>
      <c r="E104" s="170">
        <v>190</v>
      </c>
      <c r="F104" s="158"/>
      <c r="G104" s="158"/>
      <c r="H104" s="158">
        <v>2</v>
      </c>
      <c r="I104" s="158"/>
      <c r="J104" s="158"/>
      <c r="K104" s="158"/>
      <c r="L104" s="158"/>
      <c r="M104" s="158"/>
      <c r="N104" s="158"/>
      <c r="O104" s="158">
        <v>10</v>
      </c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9">
        <f t="shared" si="18"/>
        <v>178</v>
      </c>
      <c r="AF104" s="160">
        <v>178</v>
      </c>
      <c r="AG104" s="160"/>
      <c r="AH104" s="161">
        <f t="shared" si="16"/>
        <v>535.78</v>
      </c>
      <c r="AI104" s="161"/>
      <c r="AJ104" s="161"/>
      <c r="AK104" s="161">
        <f t="shared" si="29"/>
        <v>6.0640000000000001</v>
      </c>
      <c r="AL104" s="161">
        <f t="shared" si="26"/>
        <v>115.21600000000001</v>
      </c>
      <c r="AM104" s="163">
        <f t="shared" si="21"/>
        <v>97.933599999999998</v>
      </c>
      <c r="AN104" s="163">
        <f t="shared" si="27"/>
        <v>95.989329999999995</v>
      </c>
      <c r="AO104" s="163">
        <f t="shared" si="14"/>
        <v>70.915599999999998</v>
      </c>
      <c r="AP104" s="163">
        <f t="shared" si="22"/>
        <v>111.34762279999998</v>
      </c>
      <c r="AQ104" s="164">
        <f t="shared" si="23"/>
        <v>82.262095999999985</v>
      </c>
      <c r="AR104" s="165">
        <f t="shared" si="24"/>
        <v>133.61714735999996</v>
      </c>
      <c r="AS104" s="166">
        <f t="shared" si="17"/>
        <v>150.92440999999997</v>
      </c>
    </row>
    <row r="105" spans="1:45">
      <c r="A105" s="20" t="s">
        <v>190</v>
      </c>
      <c r="B105" s="127" t="s">
        <v>772</v>
      </c>
      <c r="C105" s="21">
        <v>3.25</v>
      </c>
      <c r="D105" s="128">
        <v>4.09</v>
      </c>
      <c r="E105" s="22">
        <v>632</v>
      </c>
      <c r="F105" s="24"/>
      <c r="G105" s="24"/>
      <c r="H105" s="24">
        <v>2</v>
      </c>
      <c r="I105" s="24"/>
      <c r="J105" s="24"/>
      <c r="K105" s="24"/>
      <c r="L105" s="25"/>
      <c r="M105" s="25"/>
      <c r="N105" s="96"/>
      <c r="O105" s="24">
        <v>10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5"/>
      <c r="AE105" s="26">
        <f t="shared" si="18"/>
        <v>620</v>
      </c>
      <c r="AF105" s="151">
        <v>605</v>
      </c>
      <c r="AG105" s="151"/>
      <c r="AH105" s="27">
        <f t="shared" si="16"/>
        <v>2015</v>
      </c>
      <c r="AI105" s="27"/>
      <c r="AJ105" s="1"/>
      <c r="AK105" s="1">
        <f>+D105*$AK$6</f>
        <v>6.5440000000000005</v>
      </c>
      <c r="AL105" s="1">
        <f>+AK105*$AL$6</f>
        <v>124.33600000000001</v>
      </c>
      <c r="AM105" s="62">
        <f t="shared" si="21"/>
        <v>105.68560000000001</v>
      </c>
      <c r="AN105" s="132">
        <f t="shared" si="27"/>
        <v>103.58742999999998</v>
      </c>
      <c r="AO105" s="62">
        <f t="shared" si="14"/>
        <v>76.570000000000007</v>
      </c>
      <c r="AP105" s="62">
        <f t="shared" si="22"/>
        <v>120.16141879999998</v>
      </c>
      <c r="AQ105" s="91">
        <f t="shared" si="23"/>
        <v>88.821200000000005</v>
      </c>
      <c r="AR105" s="134">
        <f t="shared" si="24"/>
        <v>144.19370255999996</v>
      </c>
      <c r="AS105" s="63">
        <f t="shared" si="17"/>
        <v>162.95824999999999</v>
      </c>
    </row>
    <row r="106" spans="1:45" s="154" customFormat="1">
      <c r="A106" s="153" t="s">
        <v>192</v>
      </c>
      <c r="B106" s="167" t="s">
        <v>773</v>
      </c>
      <c r="C106" s="155">
        <v>3.4</v>
      </c>
      <c r="D106" s="155">
        <v>4.1900000000000004</v>
      </c>
      <c r="E106" s="170">
        <v>675</v>
      </c>
      <c r="F106" s="158"/>
      <c r="G106" s="158"/>
      <c r="H106" s="158">
        <v>2</v>
      </c>
      <c r="I106" s="158"/>
      <c r="J106" s="158"/>
      <c r="K106" s="158"/>
      <c r="L106" s="158"/>
      <c r="M106" s="158"/>
      <c r="N106" s="158"/>
      <c r="O106" s="158">
        <v>10</v>
      </c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9">
        <f t="shared" si="18"/>
        <v>663</v>
      </c>
      <c r="AF106" s="160">
        <v>663</v>
      </c>
      <c r="AG106" s="160"/>
      <c r="AH106" s="161">
        <f t="shared" si="16"/>
        <v>2254.1999999999998</v>
      </c>
      <c r="AI106" s="161"/>
      <c r="AJ106" s="161"/>
      <c r="AK106" s="161">
        <f t="shared" si="29"/>
        <v>6.7040000000000006</v>
      </c>
      <c r="AL106" s="161">
        <f t="shared" ref="AL106:AL169" si="30">+AK106*$AL$6</f>
        <v>127.376</v>
      </c>
      <c r="AM106" s="163">
        <f t="shared" si="21"/>
        <v>108.2696</v>
      </c>
      <c r="AN106" s="163">
        <f t="shared" si="27"/>
        <v>106.12013</v>
      </c>
      <c r="AO106" s="163">
        <f t="shared" si="14"/>
        <v>80.103999999999999</v>
      </c>
      <c r="AP106" s="163">
        <f t="shared" si="22"/>
        <v>123.0993508</v>
      </c>
      <c r="AQ106" s="164">
        <f t="shared" si="23"/>
        <v>92.920639999999992</v>
      </c>
      <c r="AR106" s="165">
        <f t="shared" si="24"/>
        <v>147.71922096</v>
      </c>
      <c r="AS106" s="166">
        <f t="shared" si="17"/>
        <v>170.47939999999997</v>
      </c>
    </row>
    <row r="107" spans="1:45" s="154" customFormat="1">
      <c r="A107" s="153" t="s">
        <v>194</v>
      </c>
      <c r="B107" s="167" t="s">
        <v>774</v>
      </c>
      <c r="C107" s="155">
        <v>4.17</v>
      </c>
      <c r="D107" s="155">
        <v>4.8899999999999997</v>
      </c>
      <c r="E107" s="170">
        <v>128</v>
      </c>
      <c r="F107" s="158"/>
      <c r="G107" s="158"/>
      <c r="H107" s="158">
        <v>2</v>
      </c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>
        <v>10</v>
      </c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9">
        <f t="shared" si="18"/>
        <v>116</v>
      </c>
      <c r="AF107" s="160">
        <v>116</v>
      </c>
      <c r="AG107" s="160"/>
      <c r="AH107" s="161">
        <f t="shared" si="16"/>
        <v>483.71999999999997</v>
      </c>
      <c r="AI107" s="161"/>
      <c r="AJ107" s="161"/>
      <c r="AK107" s="161">
        <f t="shared" si="29"/>
        <v>7.8239999999999998</v>
      </c>
      <c r="AL107" s="161">
        <f t="shared" si="30"/>
        <v>148.65600000000001</v>
      </c>
      <c r="AM107" s="163">
        <f t="shared" si="21"/>
        <v>126.35760000000001</v>
      </c>
      <c r="AN107" s="163">
        <f t="shared" si="27"/>
        <v>123.84902999999998</v>
      </c>
      <c r="AO107" s="163">
        <f t="shared" si="14"/>
        <v>98.245199999999997</v>
      </c>
      <c r="AP107" s="163">
        <f t="shared" si="22"/>
        <v>143.66487479999998</v>
      </c>
      <c r="AQ107" s="164">
        <f t="shared" si="23"/>
        <v>113.96443199999999</v>
      </c>
      <c r="AR107" s="165">
        <f t="shared" si="24"/>
        <v>172.39784975999996</v>
      </c>
      <c r="AS107" s="166">
        <f t="shared" si="17"/>
        <v>209.08796999999996</v>
      </c>
    </row>
    <row r="108" spans="1:45" s="154" customFormat="1">
      <c r="A108" s="153" t="s">
        <v>196</v>
      </c>
      <c r="B108" s="167" t="s">
        <v>775</v>
      </c>
      <c r="C108" s="155">
        <v>6.46</v>
      </c>
      <c r="D108" s="155">
        <v>7.89</v>
      </c>
      <c r="E108" s="170">
        <v>152</v>
      </c>
      <c r="F108" s="158"/>
      <c r="G108" s="158"/>
      <c r="H108" s="158">
        <v>2</v>
      </c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>
        <v>10</v>
      </c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9">
        <f t="shared" si="18"/>
        <v>140</v>
      </c>
      <c r="AF108" s="160">
        <v>140</v>
      </c>
      <c r="AG108" s="160"/>
      <c r="AH108" s="161">
        <f t="shared" si="16"/>
        <v>904.4</v>
      </c>
      <c r="AI108" s="161"/>
      <c r="AJ108" s="161"/>
      <c r="AK108" s="161">
        <f t="shared" si="29"/>
        <v>12.624000000000001</v>
      </c>
      <c r="AL108" s="161">
        <f t="shared" si="30"/>
        <v>239.85600000000002</v>
      </c>
      <c r="AM108" s="163">
        <f t="shared" si="21"/>
        <v>203.8776</v>
      </c>
      <c r="AN108" s="163">
        <f t="shared" si="27"/>
        <v>199.83002999999999</v>
      </c>
      <c r="AO108" s="163">
        <f t="shared" si="14"/>
        <v>152.19760000000002</v>
      </c>
      <c r="AP108" s="163">
        <f t="shared" si="22"/>
        <v>231.80283479999997</v>
      </c>
      <c r="AQ108" s="164">
        <f t="shared" si="23"/>
        <v>176.549216</v>
      </c>
      <c r="AR108" s="165">
        <f t="shared" si="24"/>
        <v>278.16340175999994</v>
      </c>
      <c r="AS108" s="166">
        <f t="shared" si="17"/>
        <v>323.91086000000001</v>
      </c>
    </row>
    <row r="109" spans="1:45">
      <c r="A109" s="20" t="s">
        <v>198</v>
      </c>
      <c r="B109" s="127" t="s">
        <v>776</v>
      </c>
      <c r="C109" s="21">
        <v>7.42</v>
      </c>
      <c r="D109" s="128">
        <v>9.19</v>
      </c>
      <c r="E109" s="22">
        <v>229</v>
      </c>
      <c r="F109" s="24"/>
      <c r="G109" s="24"/>
      <c r="H109" s="24">
        <v>2</v>
      </c>
      <c r="I109" s="24"/>
      <c r="J109" s="24"/>
      <c r="K109" s="24"/>
      <c r="L109" s="25"/>
      <c r="M109" s="25"/>
      <c r="N109" s="96"/>
      <c r="O109" s="24"/>
      <c r="P109" s="24"/>
      <c r="Q109" s="24"/>
      <c r="R109" s="24"/>
      <c r="S109" s="24">
        <v>10</v>
      </c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5"/>
      <c r="AE109" s="26">
        <f t="shared" si="18"/>
        <v>217</v>
      </c>
      <c r="AF109" s="151">
        <v>207</v>
      </c>
      <c r="AG109" s="151"/>
      <c r="AH109" s="27">
        <f t="shared" si="16"/>
        <v>1610.1399999999999</v>
      </c>
      <c r="AI109" s="27"/>
      <c r="AJ109" s="1"/>
      <c r="AK109" s="1">
        <f t="shared" si="29"/>
        <v>14.704000000000001</v>
      </c>
      <c r="AL109" s="1">
        <f t="shared" si="30"/>
        <v>279.37600000000003</v>
      </c>
      <c r="AM109" s="62">
        <f t="shared" si="21"/>
        <v>237.46960000000001</v>
      </c>
      <c r="AN109" s="132">
        <f t="shared" si="27"/>
        <v>232.75512999999998</v>
      </c>
      <c r="AO109" s="62">
        <f t="shared" si="14"/>
        <v>174.81519999999998</v>
      </c>
      <c r="AP109" s="62">
        <f t="shared" si="22"/>
        <v>269.99595079999995</v>
      </c>
      <c r="AQ109" s="91">
        <f t="shared" si="23"/>
        <v>202.78563199999996</v>
      </c>
      <c r="AR109" s="134">
        <f t="shared" si="24"/>
        <v>323.9951409599999</v>
      </c>
      <c r="AS109" s="63">
        <f t="shared" si="17"/>
        <v>372.04621999999989</v>
      </c>
    </row>
    <row r="110" spans="1:45" s="154" customFormat="1">
      <c r="A110" s="153" t="s">
        <v>200</v>
      </c>
      <c r="B110" s="167" t="s">
        <v>777</v>
      </c>
      <c r="C110" s="155">
        <v>7.96</v>
      </c>
      <c r="D110" s="155">
        <v>9.7899999999999991</v>
      </c>
      <c r="E110" s="170">
        <v>88</v>
      </c>
      <c r="F110" s="158"/>
      <c r="G110" s="158"/>
      <c r="H110" s="158">
        <v>2</v>
      </c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>
        <v>10</v>
      </c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9">
        <f t="shared" si="18"/>
        <v>76</v>
      </c>
      <c r="AF110" s="160">
        <v>76</v>
      </c>
      <c r="AG110" s="160"/>
      <c r="AH110" s="161">
        <f t="shared" si="16"/>
        <v>604.96</v>
      </c>
      <c r="AI110" s="161"/>
      <c r="AJ110" s="161"/>
      <c r="AK110" s="161">
        <f>+D110*$AK$6</f>
        <v>15.664</v>
      </c>
      <c r="AL110" s="161">
        <f t="shared" si="30"/>
        <v>297.61599999999999</v>
      </c>
      <c r="AM110" s="163">
        <f t="shared" si="21"/>
        <v>252.97359999999998</v>
      </c>
      <c r="AN110" s="163">
        <f t="shared" si="27"/>
        <v>247.95132999999996</v>
      </c>
      <c r="AO110" s="163">
        <f t="shared" si="14"/>
        <v>187.5376</v>
      </c>
      <c r="AP110" s="163">
        <f t="shared" si="22"/>
        <v>287.62354279999994</v>
      </c>
      <c r="AQ110" s="164">
        <f t="shared" si="23"/>
        <v>217.54361599999999</v>
      </c>
      <c r="AR110" s="165">
        <f t="shared" si="24"/>
        <v>345.1482513599999</v>
      </c>
      <c r="AS110" s="166">
        <f t="shared" si="17"/>
        <v>399.1223599999999</v>
      </c>
    </row>
    <row r="111" spans="1:45" s="154" customFormat="1">
      <c r="A111" s="153" t="s">
        <v>202</v>
      </c>
      <c r="B111" s="167" t="s">
        <v>778</v>
      </c>
      <c r="C111" s="155">
        <v>43.28</v>
      </c>
      <c r="D111" s="155"/>
      <c r="E111" s="170">
        <v>15</v>
      </c>
      <c r="F111" s="158"/>
      <c r="G111" s="158">
        <v>2</v>
      </c>
      <c r="H111" s="158">
        <v>2</v>
      </c>
      <c r="I111" s="158"/>
      <c r="J111" s="158">
        <v>4</v>
      </c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>
        <v>1</v>
      </c>
      <c r="X111" s="158"/>
      <c r="Y111" s="158"/>
      <c r="Z111" s="158"/>
      <c r="AA111" s="158"/>
      <c r="AB111" s="158"/>
      <c r="AC111" s="158"/>
      <c r="AD111" s="158"/>
      <c r="AE111" s="159">
        <f t="shared" si="18"/>
        <v>6</v>
      </c>
      <c r="AF111" s="160">
        <v>6</v>
      </c>
      <c r="AG111" s="160"/>
      <c r="AH111" s="161">
        <f t="shared" si="16"/>
        <v>259.68</v>
      </c>
      <c r="AI111" s="161"/>
      <c r="AJ111" s="161"/>
      <c r="AK111" s="161">
        <f t="shared" si="19"/>
        <v>69.248000000000005</v>
      </c>
      <c r="AL111" s="161">
        <f t="shared" si="30"/>
        <v>1315.712</v>
      </c>
      <c r="AM111" s="163">
        <f t="shared" si="21"/>
        <v>1118.3552</v>
      </c>
      <c r="AN111" s="163">
        <f t="shared" si="27"/>
        <v>1096.15256</v>
      </c>
      <c r="AO111" s="163">
        <f t="shared" si="14"/>
        <v>1019.6768000000001</v>
      </c>
      <c r="AP111" s="163">
        <f t="shared" si="22"/>
        <v>1271.5369695999998</v>
      </c>
      <c r="AQ111" s="164">
        <f t="shared" si="23"/>
        <v>1182.8250880000001</v>
      </c>
      <c r="AR111" s="165">
        <f t="shared" si="24"/>
        <v>1525.8443635199997</v>
      </c>
      <c r="AS111" s="166">
        <f t="shared" si="17"/>
        <v>2170.10248</v>
      </c>
    </row>
    <row r="112" spans="1:45">
      <c r="A112" s="20" t="s">
        <v>204</v>
      </c>
      <c r="B112" s="20" t="s">
        <v>205</v>
      </c>
      <c r="C112" s="21">
        <v>25.59</v>
      </c>
      <c r="D112" s="21"/>
      <c r="E112" s="22">
        <v>5</v>
      </c>
      <c r="F112" s="24"/>
      <c r="G112" s="24">
        <v>2</v>
      </c>
      <c r="H112" s="24">
        <v>2</v>
      </c>
      <c r="I112" s="24"/>
      <c r="J112" s="24"/>
      <c r="K112" s="24"/>
      <c r="L112" s="25"/>
      <c r="M112" s="25"/>
      <c r="N112" s="96"/>
      <c r="O112" s="106">
        <v>1</v>
      </c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5"/>
      <c r="AE112" s="26">
        <f t="shared" si="18"/>
        <v>0</v>
      </c>
      <c r="AF112" s="151"/>
      <c r="AG112" s="151"/>
      <c r="AH112" s="27">
        <f t="shared" si="16"/>
        <v>0</v>
      </c>
      <c r="AI112" s="27"/>
      <c r="AJ112" s="1"/>
      <c r="AK112" s="1">
        <f t="shared" si="19"/>
        <v>40.944000000000003</v>
      </c>
      <c r="AL112" s="1">
        <f t="shared" si="30"/>
        <v>777.93600000000004</v>
      </c>
      <c r="AM112" s="62">
        <f t="shared" si="21"/>
        <v>661.24559999999997</v>
      </c>
      <c r="AN112" s="132">
        <f t="shared" si="27"/>
        <v>648.11792999999989</v>
      </c>
      <c r="AO112" s="62">
        <f t="shared" si="14"/>
        <v>602.90039999999999</v>
      </c>
      <c r="AP112" s="62">
        <f t="shared" si="22"/>
        <v>751.81679879999979</v>
      </c>
      <c r="AQ112" s="91">
        <f t="shared" si="23"/>
        <v>699.36446399999988</v>
      </c>
      <c r="AR112" s="134">
        <f t="shared" si="24"/>
        <v>902.18015855999977</v>
      </c>
      <c r="AS112" s="63">
        <f t="shared" si="17"/>
        <v>1283.1081899999997</v>
      </c>
    </row>
    <row r="113" spans="1:46" s="154" customFormat="1">
      <c r="A113" s="153" t="s">
        <v>206</v>
      </c>
      <c r="B113" s="167" t="s">
        <v>779</v>
      </c>
      <c r="C113" s="155">
        <v>41.66</v>
      </c>
      <c r="D113" s="155"/>
      <c r="E113" s="170">
        <v>13</v>
      </c>
      <c r="F113" s="158"/>
      <c r="G113" s="158"/>
      <c r="H113" s="158">
        <v>2</v>
      </c>
      <c r="I113" s="158"/>
      <c r="J113" s="158">
        <v>4</v>
      </c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>
        <v>1</v>
      </c>
      <c r="V113" s="158"/>
      <c r="W113" s="158">
        <v>1</v>
      </c>
      <c r="X113" s="158"/>
      <c r="Y113" s="158"/>
      <c r="Z113" s="158"/>
      <c r="AA113" s="158"/>
      <c r="AB113" s="158"/>
      <c r="AC113" s="158"/>
      <c r="AD113" s="158"/>
      <c r="AE113" s="159">
        <f>-SUM(F113:AD113)+E113</f>
        <v>5</v>
      </c>
      <c r="AF113" s="160">
        <v>5</v>
      </c>
      <c r="AG113" s="160"/>
      <c r="AH113" s="161">
        <f t="shared" si="16"/>
        <v>208.29999999999998</v>
      </c>
      <c r="AI113" s="161"/>
      <c r="AJ113" s="161"/>
      <c r="AK113" s="161">
        <f t="shared" si="19"/>
        <v>66.655999999999992</v>
      </c>
      <c r="AL113" s="161">
        <f t="shared" si="30"/>
        <v>1266.4639999999999</v>
      </c>
      <c r="AM113" s="163">
        <f t="shared" si="21"/>
        <v>1076.4943999999998</v>
      </c>
      <c r="AN113" s="163">
        <f t="shared" si="27"/>
        <v>1055.1228199999996</v>
      </c>
      <c r="AO113" s="163">
        <f t="shared" si="14"/>
        <v>981.50959999999986</v>
      </c>
      <c r="AP113" s="163">
        <f t="shared" si="22"/>
        <v>1223.9424711999995</v>
      </c>
      <c r="AQ113" s="164">
        <f t="shared" si="23"/>
        <v>1138.5511359999998</v>
      </c>
      <c r="AR113" s="165">
        <f t="shared" si="24"/>
        <v>1468.7309654399994</v>
      </c>
      <c r="AS113" s="166">
        <f t="shared" si="17"/>
        <v>2088.8740599999996</v>
      </c>
    </row>
    <row r="114" spans="1:46">
      <c r="A114" s="20" t="s">
        <v>208</v>
      </c>
      <c r="B114" s="20" t="s">
        <v>209</v>
      </c>
      <c r="C114" s="21">
        <v>48.41</v>
      </c>
      <c r="D114" s="21"/>
      <c r="E114" s="22">
        <v>5</v>
      </c>
      <c r="F114" s="24"/>
      <c r="G114" s="24">
        <v>2</v>
      </c>
      <c r="H114" s="24">
        <v>2</v>
      </c>
      <c r="I114" s="24"/>
      <c r="J114" s="24"/>
      <c r="K114" s="24"/>
      <c r="L114" s="25"/>
      <c r="M114" s="25"/>
      <c r="N114" s="96"/>
      <c r="O114" s="24">
        <v>1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5"/>
      <c r="AE114" s="26">
        <f t="shared" si="18"/>
        <v>0</v>
      </c>
      <c r="AF114" s="151"/>
      <c r="AG114" s="151"/>
      <c r="AH114" s="27">
        <f t="shared" si="16"/>
        <v>0</v>
      </c>
      <c r="AI114" s="27"/>
      <c r="AJ114" s="1"/>
      <c r="AK114" s="1">
        <f t="shared" si="19"/>
        <v>77.456000000000003</v>
      </c>
      <c r="AL114" s="1">
        <f t="shared" si="30"/>
        <v>1471.664</v>
      </c>
      <c r="AM114" s="62">
        <f t="shared" si="21"/>
        <v>1250.9143999999999</v>
      </c>
      <c r="AN114" s="132">
        <f t="shared" si="27"/>
        <v>1226.08007</v>
      </c>
      <c r="AO114" s="62">
        <f t="shared" si="14"/>
        <v>1140.5396000000001</v>
      </c>
      <c r="AP114" s="62">
        <f t="shared" si="22"/>
        <v>1422.2528811999998</v>
      </c>
      <c r="AQ114" s="91">
        <f t="shared" si="23"/>
        <v>1323.025936</v>
      </c>
      <c r="AR114" s="134">
        <f t="shared" si="24"/>
        <v>1706.7034574399997</v>
      </c>
      <c r="AS114" s="63">
        <f t="shared" si="17"/>
        <v>2427.3258099999994</v>
      </c>
    </row>
    <row r="115" spans="1:46">
      <c r="A115" s="20" t="s">
        <v>713</v>
      </c>
      <c r="B115" s="20" t="s">
        <v>210</v>
      </c>
      <c r="C115" s="21">
        <v>27.45</v>
      </c>
      <c r="D115" s="128">
        <v>33.590000000000003</v>
      </c>
      <c r="E115" s="22">
        <v>14</v>
      </c>
      <c r="F115" s="24"/>
      <c r="G115" s="24"/>
      <c r="H115" s="24">
        <v>1</v>
      </c>
      <c r="I115" s="24"/>
      <c r="J115" s="24"/>
      <c r="K115" s="24"/>
      <c r="L115" s="25">
        <v>4</v>
      </c>
      <c r="M115" s="25"/>
      <c r="N115" s="96">
        <v>2</v>
      </c>
      <c r="O115" s="24">
        <v>7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>
        <v>1</v>
      </c>
      <c r="Z115" s="24"/>
      <c r="AA115" s="24"/>
      <c r="AB115" s="24"/>
      <c r="AC115" s="24"/>
      <c r="AD115" s="25"/>
      <c r="AE115" s="26">
        <f t="shared" si="18"/>
        <v>-1</v>
      </c>
      <c r="AF115" s="151"/>
      <c r="AG115" s="151"/>
      <c r="AH115" s="27">
        <f t="shared" si="16"/>
        <v>-27.45</v>
      </c>
      <c r="AI115" s="27"/>
      <c r="AJ115" s="1"/>
      <c r="AK115" s="1">
        <f>+D115*$AK$6</f>
        <v>53.744000000000007</v>
      </c>
      <c r="AL115" s="1">
        <f t="shared" si="30"/>
        <v>1021.1360000000001</v>
      </c>
      <c r="AM115" s="62">
        <f t="shared" si="21"/>
        <v>867.96559999999999</v>
      </c>
      <c r="AN115" s="132">
        <f t="shared" si="27"/>
        <v>850.7339300000001</v>
      </c>
      <c r="AO115" s="62">
        <f t="shared" si="14"/>
        <v>646.72199999999998</v>
      </c>
      <c r="AP115" s="62">
        <f t="shared" si="22"/>
        <v>986.85135880000007</v>
      </c>
      <c r="AQ115" s="91">
        <f t="shared" si="23"/>
        <v>750.19751999999994</v>
      </c>
      <c r="AR115" s="134">
        <f t="shared" si="24"/>
        <v>1184.22163056</v>
      </c>
      <c r="AS115" s="63">
        <f t="shared" si="17"/>
        <v>1376.3704499999999</v>
      </c>
    </row>
    <row r="116" spans="1:46" s="72" customFormat="1">
      <c r="A116" s="64" t="s">
        <v>714</v>
      </c>
      <c r="B116" s="127" t="s">
        <v>780</v>
      </c>
      <c r="C116" s="65">
        <v>32.56</v>
      </c>
      <c r="D116" s="128">
        <v>42.59</v>
      </c>
      <c r="E116" s="74">
        <v>62</v>
      </c>
      <c r="F116" s="67">
        <v>1</v>
      </c>
      <c r="G116" s="67">
        <v>1</v>
      </c>
      <c r="H116" s="67">
        <v>1</v>
      </c>
      <c r="I116" s="67"/>
      <c r="J116" s="67"/>
      <c r="K116" s="67">
        <v>1</v>
      </c>
      <c r="L116" s="67"/>
      <c r="M116" s="67"/>
      <c r="N116" s="96"/>
      <c r="O116" s="24"/>
      <c r="P116" s="24"/>
      <c r="Q116" s="24"/>
      <c r="R116" s="24"/>
      <c r="S116" s="24">
        <v>2</v>
      </c>
      <c r="T116" s="24"/>
      <c r="U116" s="24"/>
      <c r="V116" s="24"/>
      <c r="W116" s="24"/>
      <c r="X116" s="24"/>
      <c r="Y116" s="24">
        <v>1</v>
      </c>
      <c r="Z116" s="24"/>
      <c r="AA116" s="24"/>
      <c r="AB116" s="24"/>
      <c r="AC116" s="24"/>
      <c r="AD116" s="67"/>
      <c r="AE116" s="26">
        <f t="shared" si="18"/>
        <v>55</v>
      </c>
      <c r="AF116" s="151">
        <v>52</v>
      </c>
      <c r="AG116" s="151"/>
      <c r="AH116" s="68">
        <f t="shared" si="16"/>
        <v>1790.8000000000002</v>
      </c>
      <c r="AI116" s="68"/>
      <c r="AJ116" s="68"/>
      <c r="AK116" s="1">
        <f t="shared" ref="AK116:AK120" si="31">+D116*$AK$6</f>
        <v>68.144000000000005</v>
      </c>
      <c r="AL116" s="1">
        <f t="shared" si="30"/>
        <v>1294.7360000000001</v>
      </c>
      <c r="AM116" s="70">
        <f t="shared" si="21"/>
        <v>1100.5256000000002</v>
      </c>
      <c r="AN116" s="132">
        <f t="shared" si="27"/>
        <v>1078.6769300000001</v>
      </c>
      <c r="AO116" s="62">
        <f t="shared" si="14"/>
        <v>767.11360000000002</v>
      </c>
      <c r="AP116" s="62">
        <f t="shared" si="22"/>
        <v>1251.2652387999999</v>
      </c>
      <c r="AQ116" s="91">
        <f t="shared" si="23"/>
        <v>889.85177599999997</v>
      </c>
      <c r="AR116" s="134">
        <f t="shared" si="24"/>
        <v>1501.5182865599998</v>
      </c>
      <c r="AS116" s="71">
        <f t="shared" si="17"/>
        <v>1632.5909599999998</v>
      </c>
      <c r="AT116" s="72">
        <v>1984</v>
      </c>
    </row>
    <row r="117" spans="1:46" s="72" customFormat="1">
      <c r="A117" s="64" t="s">
        <v>715</v>
      </c>
      <c r="B117" s="127" t="s">
        <v>781</v>
      </c>
      <c r="C117" s="65">
        <v>27.45</v>
      </c>
      <c r="D117" s="128">
        <v>32.090000000000003</v>
      </c>
      <c r="E117" s="74">
        <v>49</v>
      </c>
      <c r="F117" s="67">
        <v>1</v>
      </c>
      <c r="G117" s="67">
        <v>2</v>
      </c>
      <c r="H117" s="67">
        <v>1</v>
      </c>
      <c r="I117" s="67"/>
      <c r="J117" s="67"/>
      <c r="K117" s="67">
        <v>1</v>
      </c>
      <c r="L117" s="67"/>
      <c r="M117" s="67"/>
      <c r="N117" s="96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67"/>
      <c r="AE117" s="26">
        <f t="shared" si="18"/>
        <v>44</v>
      </c>
      <c r="AF117" s="151">
        <v>43</v>
      </c>
      <c r="AG117" s="151"/>
      <c r="AH117" s="68">
        <f t="shared" si="16"/>
        <v>1207.8</v>
      </c>
      <c r="AI117" s="68"/>
      <c r="AJ117" s="68"/>
      <c r="AK117" s="1">
        <f t="shared" si="31"/>
        <v>51.344000000000008</v>
      </c>
      <c r="AL117" s="1">
        <f t="shared" si="30"/>
        <v>975.53600000000017</v>
      </c>
      <c r="AM117" s="70">
        <f t="shared" si="21"/>
        <v>829.20560000000012</v>
      </c>
      <c r="AN117" s="132">
        <f t="shared" si="27"/>
        <v>812.74342999999999</v>
      </c>
      <c r="AO117" s="62">
        <f t="shared" si="14"/>
        <v>646.72199999999998</v>
      </c>
      <c r="AP117" s="62">
        <f t="shared" si="22"/>
        <v>942.78237879999995</v>
      </c>
      <c r="AQ117" s="91">
        <f t="shared" si="23"/>
        <v>750.19751999999994</v>
      </c>
      <c r="AR117" s="134">
        <f t="shared" si="24"/>
        <v>1131.3388545599998</v>
      </c>
      <c r="AS117" s="71">
        <f t="shared" si="17"/>
        <v>1376.3704499999999</v>
      </c>
      <c r="AT117" s="72">
        <v>1764</v>
      </c>
    </row>
    <row r="118" spans="1:46">
      <c r="A118" s="20" t="s">
        <v>215</v>
      </c>
      <c r="B118" s="127" t="s">
        <v>782</v>
      </c>
      <c r="C118" s="21">
        <v>0.22</v>
      </c>
      <c r="D118" s="128">
        <v>0.28999999999999998</v>
      </c>
      <c r="E118" s="22">
        <v>732</v>
      </c>
      <c r="F118" s="24"/>
      <c r="G118" s="24"/>
      <c r="H118" s="24"/>
      <c r="I118" s="24"/>
      <c r="J118" s="24"/>
      <c r="K118" s="24"/>
      <c r="L118" s="25"/>
      <c r="M118" s="25"/>
      <c r="N118" s="96"/>
      <c r="O118" s="24">
        <v>50</v>
      </c>
      <c r="P118" s="24"/>
      <c r="Q118" s="24"/>
      <c r="R118" s="24">
        <v>100</v>
      </c>
      <c r="S118" s="24">
        <v>100</v>
      </c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5"/>
      <c r="AE118" s="26">
        <f t="shared" si="18"/>
        <v>482</v>
      </c>
      <c r="AF118" s="151">
        <v>441</v>
      </c>
      <c r="AG118" s="151"/>
      <c r="AH118" s="27">
        <f t="shared" si="16"/>
        <v>106.04</v>
      </c>
      <c r="AI118" s="27"/>
      <c r="AJ118" s="1"/>
      <c r="AK118" s="1">
        <f>+D118*$AK$6</f>
        <v>0.46399999999999997</v>
      </c>
      <c r="AL118" s="1">
        <f t="shared" si="30"/>
        <v>8.8159999999999989</v>
      </c>
      <c r="AM118" s="62">
        <f t="shared" si="21"/>
        <v>7.4935999999999989</v>
      </c>
      <c r="AN118" s="132">
        <f t="shared" si="27"/>
        <v>7.3448299999999991</v>
      </c>
      <c r="AO118" s="62">
        <f t="shared" si="14"/>
        <v>5.1831999999999994</v>
      </c>
      <c r="AP118" s="62">
        <f t="shared" si="22"/>
        <v>8.5200027999999985</v>
      </c>
      <c r="AQ118" s="91">
        <f t="shared" si="23"/>
        <v>6.0125119999999992</v>
      </c>
      <c r="AR118" s="134">
        <f t="shared" si="24"/>
        <v>10.224003359999998</v>
      </c>
      <c r="AS118" s="63">
        <f t="shared" si="17"/>
        <v>11.03102</v>
      </c>
    </row>
    <row r="119" spans="1:46">
      <c r="A119" s="20" t="s">
        <v>217</v>
      </c>
      <c r="B119" s="127" t="s">
        <v>783</v>
      </c>
      <c r="C119" s="21">
        <v>13.69</v>
      </c>
      <c r="D119" s="128">
        <v>17.59</v>
      </c>
      <c r="E119" s="22">
        <v>39</v>
      </c>
      <c r="F119" s="24"/>
      <c r="G119" s="24"/>
      <c r="H119" s="24">
        <v>1</v>
      </c>
      <c r="I119" s="24"/>
      <c r="J119" s="24"/>
      <c r="K119" s="24"/>
      <c r="L119" s="25"/>
      <c r="M119" s="25"/>
      <c r="N119" s="96"/>
      <c r="O119" s="24"/>
      <c r="P119" s="24"/>
      <c r="Q119" s="24"/>
      <c r="R119" s="24">
        <v>4</v>
      </c>
      <c r="S119" s="24"/>
      <c r="T119" s="24"/>
      <c r="U119" s="24"/>
      <c r="V119" s="24"/>
      <c r="W119" s="24">
        <v>2</v>
      </c>
      <c r="X119" s="24"/>
      <c r="Y119" s="24"/>
      <c r="Z119" s="24">
        <v>3</v>
      </c>
      <c r="AA119" s="24"/>
      <c r="AB119" s="24"/>
      <c r="AC119" s="24"/>
      <c r="AD119" s="25"/>
      <c r="AE119" s="26">
        <f t="shared" si="18"/>
        <v>29</v>
      </c>
      <c r="AF119" s="151">
        <v>26</v>
      </c>
      <c r="AG119" s="151"/>
      <c r="AH119" s="27">
        <f t="shared" si="16"/>
        <v>397.01</v>
      </c>
      <c r="AI119" s="27"/>
      <c r="AJ119" s="1"/>
      <c r="AK119" s="1">
        <f t="shared" si="31"/>
        <v>28.144000000000002</v>
      </c>
      <c r="AL119" s="1">
        <f t="shared" si="30"/>
        <v>534.73599999999999</v>
      </c>
      <c r="AM119" s="62">
        <f t="shared" si="21"/>
        <v>454.5256</v>
      </c>
      <c r="AN119" s="132">
        <f t="shared" si="27"/>
        <v>445.50192999999996</v>
      </c>
      <c r="AO119" s="62">
        <f t="shared" si="14"/>
        <v>322.53640000000001</v>
      </c>
      <c r="AP119" s="62">
        <f t="shared" si="22"/>
        <v>516.78223879999996</v>
      </c>
      <c r="AQ119" s="91">
        <f t="shared" si="23"/>
        <v>374.142224</v>
      </c>
      <c r="AR119" s="134">
        <f t="shared" si="24"/>
        <v>620.13868655999988</v>
      </c>
      <c r="AS119" s="63">
        <f t="shared" si="17"/>
        <v>686.43028999999979</v>
      </c>
    </row>
    <row r="120" spans="1:46">
      <c r="A120" s="20" t="s">
        <v>219</v>
      </c>
      <c r="B120" s="127" t="s">
        <v>784</v>
      </c>
      <c r="C120" s="21">
        <v>16.55</v>
      </c>
      <c r="D120" s="128">
        <v>19.690000000000001</v>
      </c>
      <c r="E120" s="22">
        <v>12</v>
      </c>
      <c r="F120" s="24"/>
      <c r="G120" s="24"/>
      <c r="H120" s="24">
        <v>1</v>
      </c>
      <c r="I120" s="24"/>
      <c r="J120" s="24">
        <v>2</v>
      </c>
      <c r="K120" s="24"/>
      <c r="L120" s="25"/>
      <c r="M120" s="25"/>
      <c r="N120" s="96"/>
      <c r="O120" s="24"/>
      <c r="P120" s="24"/>
      <c r="Q120" s="24"/>
      <c r="R120" s="24"/>
      <c r="S120" s="135">
        <f>3+1+5</f>
        <v>9</v>
      </c>
      <c r="T120" s="24"/>
      <c r="U120" s="24"/>
      <c r="V120" s="24"/>
      <c r="W120" s="24"/>
      <c r="X120" s="24"/>
      <c r="Y120" s="24">
        <v>2</v>
      </c>
      <c r="Z120" s="24"/>
      <c r="AA120" s="24"/>
      <c r="AB120" s="24"/>
      <c r="AC120" s="24"/>
      <c r="AD120" s="25"/>
      <c r="AE120" s="26">
        <f t="shared" si="18"/>
        <v>-2</v>
      </c>
      <c r="AF120" s="151"/>
      <c r="AG120" s="151"/>
      <c r="AH120" s="27">
        <f t="shared" si="16"/>
        <v>-33.1</v>
      </c>
      <c r="AI120" s="27"/>
      <c r="AJ120" s="1"/>
      <c r="AK120" s="1">
        <f t="shared" si="31"/>
        <v>31.504000000000005</v>
      </c>
      <c r="AL120" s="1">
        <f t="shared" si="30"/>
        <v>598.57600000000014</v>
      </c>
      <c r="AM120" s="62">
        <f t="shared" si="21"/>
        <v>508.78960000000012</v>
      </c>
      <c r="AN120" s="132">
        <f t="shared" si="27"/>
        <v>498.68863000000005</v>
      </c>
      <c r="AO120" s="62">
        <f t="shared" si="14"/>
        <v>389.91800000000006</v>
      </c>
      <c r="AP120" s="62">
        <f t="shared" si="22"/>
        <v>578.47881080000002</v>
      </c>
      <c r="AQ120" s="91">
        <f t="shared" si="23"/>
        <v>452.30488000000003</v>
      </c>
      <c r="AR120" s="134">
        <f t="shared" si="24"/>
        <v>694.17457295999998</v>
      </c>
      <c r="AS120" s="63">
        <f t="shared" si="17"/>
        <v>829.83354999999995</v>
      </c>
    </row>
    <row r="121" spans="1:46">
      <c r="A121" s="20" t="s">
        <v>221</v>
      </c>
      <c r="B121" s="20" t="s">
        <v>222</v>
      </c>
      <c r="C121" s="21">
        <v>19.329999999999998</v>
      </c>
      <c r="D121" s="21"/>
      <c r="E121" s="22">
        <v>45</v>
      </c>
      <c r="F121" s="24"/>
      <c r="G121" s="24"/>
      <c r="H121" s="24"/>
      <c r="I121" s="24"/>
      <c r="J121" s="24"/>
      <c r="K121" s="24"/>
      <c r="L121" s="25">
        <v>4</v>
      </c>
      <c r="M121" s="25"/>
      <c r="N121" s="96"/>
      <c r="O121" s="24">
        <v>6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5"/>
      <c r="AE121" s="26">
        <f t="shared" si="18"/>
        <v>35</v>
      </c>
      <c r="AF121" s="151">
        <v>34</v>
      </c>
      <c r="AG121" s="151"/>
      <c r="AH121" s="27">
        <f t="shared" si="16"/>
        <v>676.55</v>
      </c>
      <c r="AI121" s="27"/>
      <c r="AJ121" s="1"/>
      <c r="AK121" s="1">
        <f t="shared" si="19"/>
        <v>30.927999999999997</v>
      </c>
      <c r="AL121" s="1">
        <f t="shared" si="30"/>
        <v>587.63199999999995</v>
      </c>
      <c r="AM121" s="62">
        <f t="shared" si="21"/>
        <v>499.48719999999992</v>
      </c>
      <c r="AN121" s="132">
        <f t="shared" si="27"/>
        <v>489.57090999999991</v>
      </c>
      <c r="AO121" s="62">
        <f t="shared" si="14"/>
        <v>455.41479999999996</v>
      </c>
      <c r="AP121" s="62">
        <f t="shared" si="22"/>
        <v>567.90225559999988</v>
      </c>
      <c r="AQ121" s="91">
        <f t="shared" si="23"/>
        <v>528.28116799999987</v>
      </c>
      <c r="AR121" s="134">
        <f t="shared" si="24"/>
        <v>681.48270671999978</v>
      </c>
      <c r="AS121" s="63">
        <f t="shared" si="17"/>
        <v>969.22552999999971</v>
      </c>
    </row>
    <row r="122" spans="1:46">
      <c r="A122" s="20" t="s">
        <v>223</v>
      </c>
      <c r="B122" s="20" t="s">
        <v>224</v>
      </c>
      <c r="C122" s="21">
        <v>21.57</v>
      </c>
      <c r="D122" s="21"/>
      <c r="E122" s="22">
        <v>21</v>
      </c>
      <c r="F122" s="24"/>
      <c r="G122" s="24">
        <v>2</v>
      </c>
      <c r="H122" s="24">
        <v>1</v>
      </c>
      <c r="I122" s="24"/>
      <c r="J122" s="24"/>
      <c r="K122" s="24">
        <v>1</v>
      </c>
      <c r="L122" s="25"/>
      <c r="M122" s="25"/>
      <c r="N122" s="96"/>
      <c r="O122" s="24">
        <v>6</v>
      </c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>
        <v>3</v>
      </c>
      <c r="AA122" s="24"/>
      <c r="AB122" s="24"/>
      <c r="AC122" s="24"/>
      <c r="AD122" s="25"/>
      <c r="AE122" s="26">
        <f t="shared" si="18"/>
        <v>8</v>
      </c>
      <c r="AF122" s="151">
        <v>7</v>
      </c>
      <c r="AG122" s="151"/>
      <c r="AH122" s="27">
        <f t="shared" si="16"/>
        <v>172.56</v>
      </c>
      <c r="AI122" s="27"/>
      <c r="AJ122" s="1"/>
      <c r="AK122" s="1">
        <f t="shared" si="19"/>
        <v>34.512</v>
      </c>
      <c r="AL122" s="1">
        <f t="shared" si="30"/>
        <v>655.72800000000007</v>
      </c>
      <c r="AM122" s="62">
        <f t="shared" si="21"/>
        <v>557.36880000000008</v>
      </c>
      <c r="AN122" s="132">
        <f t="shared" si="27"/>
        <v>546.30339000000004</v>
      </c>
      <c r="AO122" s="62">
        <f t="shared" si="14"/>
        <v>508.18920000000003</v>
      </c>
      <c r="AP122" s="62">
        <f t="shared" si="22"/>
        <v>633.71193240000002</v>
      </c>
      <c r="AQ122" s="91">
        <f t="shared" si="23"/>
        <v>589.49947199999997</v>
      </c>
      <c r="AR122" s="134">
        <f t="shared" si="24"/>
        <v>760.45431887999996</v>
      </c>
      <c r="AS122" s="63">
        <f t="shared" si="17"/>
        <v>1081.5413699999999</v>
      </c>
    </row>
    <row r="123" spans="1:46" s="154" customFormat="1">
      <c r="A123" s="153" t="s">
        <v>225</v>
      </c>
      <c r="B123" s="167" t="s">
        <v>785</v>
      </c>
      <c r="C123" s="155">
        <v>24.18</v>
      </c>
      <c r="D123" s="155">
        <v>29.39</v>
      </c>
      <c r="E123" s="170">
        <v>66</v>
      </c>
      <c r="F123" s="158"/>
      <c r="G123" s="158"/>
      <c r="H123" s="158">
        <v>1</v>
      </c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9">
        <f t="shared" si="18"/>
        <v>65</v>
      </c>
      <c r="AF123" s="160">
        <v>65</v>
      </c>
      <c r="AG123" s="160"/>
      <c r="AH123" s="161">
        <f t="shared" si="16"/>
        <v>1571.7</v>
      </c>
      <c r="AI123" s="161"/>
      <c r="AJ123" s="161"/>
      <c r="AK123" s="161">
        <f>+C123*$AK$6</f>
        <v>38.688000000000002</v>
      </c>
      <c r="AL123" s="161">
        <f t="shared" si="30"/>
        <v>735.072</v>
      </c>
      <c r="AM123" s="163">
        <f t="shared" si="21"/>
        <v>624.81119999999999</v>
      </c>
      <c r="AN123" s="163">
        <f t="shared" si="27"/>
        <v>612.40686000000005</v>
      </c>
      <c r="AO123" s="163">
        <f t="shared" si="14"/>
        <v>569.68079999999998</v>
      </c>
      <c r="AP123" s="163">
        <f t="shared" si="22"/>
        <v>710.39195759999996</v>
      </c>
      <c r="AQ123" s="164">
        <f t="shared" si="23"/>
        <v>660.82972799999993</v>
      </c>
      <c r="AR123" s="165">
        <f t="shared" si="24"/>
        <v>852.47034911999992</v>
      </c>
      <c r="AS123" s="166">
        <f t="shared" si="17"/>
        <v>1212.4093799999998</v>
      </c>
    </row>
    <row r="124" spans="1:46">
      <c r="A124" s="20" t="s">
        <v>227</v>
      </c>
      <c r="B124" s="127" t="s">
        <v>786</v>
      </c>
      <c r="C124" s="21">
        <v>15.45</v>
      </c>
      <c r="D124" s="21">
        <v>19.989999999999998</v>
      </c>
      <c r="E124" s="22">
        <v>53</v>
      </c>
      <c r="F124" s="24"/>
      <c r="G124" s="24">
        <v>1</v>
      </c>
      <c r="H124" s="24">
        <v>1</v>
      </c>
      <c r="I124" s="24">
        <v>1</v>
      </c>
      <c r="J124" s="24"/>
      <c r="K124" s="24">
        <v>1</v>
      </c>
      <c r="L124" s="25">
        <v>1</v>
      </c>
      <c r="M124" s="25"/>
      <c r="N124" s="96"/>
      <c r="O124" s="24">
        <v>2</v>
      </c>
      <c r="P124" s="24"/>
      <c r="Q124" s="24"/>
      <c r="R124" s="24"/>
      <c r="S124" s="24">
        <v>2</v>
      </c>
      <c r="T124" s="24"/>
      <c r="U124" s="24"/>
      <c r="V124" s="24"/>
      <c r="W124" s="24"/>
      <c r="X124" s="24">
        <v>5</v>
      </c>
      <c r="Y124" s="24"/>
      <c r="Z124" s="24"/>
      <c r="AA124" s="24">
        <v>6</v>
      </c>
      <c r="AB124" s="24"/>
      <c r="AC124" s="24"/>
      <c r="AD124" s="25"/>
      <c r="AE124" s="26">
        <f t="shared" si="18"/>
        <v>33</v>
      </c>
      <c r="AF124" s="151">
        <v>30</v>
      </c>
      <c r="AG124" s="151"/>
      <c r="AH124" s="27">
        <f t="shared" si="16"/>
        <v>509.84999999999997</v>
      </c>
      <c r="AI124" s="27"/>
      <c r="AJ124" s="1"/>
      <c r="AK124" s="1">
        <f t="shared" si="19"/>
        <v>24.72</v>
      </c>
      <c r="AL124" s="1">
        <f t="shared" si="30"/>
        <v>469.67999999999995</v>
      </c>
      <c r="AM124" s="62">
        <f t="shared" si="21"/>
        <v>399.22799999999995</v>
      </c>
      <c r="AN124" s="132">
        <f t="shared" si="27"/>
        <v>391.30214999999993</v>
      </c>
      <c r="AO124" s="62">
        <f t="shared" si="14"/>
        <v>364.00199999999995</v>
      </c>
      <c r="AP124" s="62">
        <f t="shared" si="22"/>
        <v>453.91049399999986</v>
      </c>
      <c r="AQ124" s="91">
        <f t="shared" si="23"/>
        <v>422.24231999999989</v>
      </c>
      <c r="AR124" s="134">
        <f t="shared" si="24"/>
        <v>544.69259279999983</v>
      </c>
      <c r="AS124" s="63">
        <f t="shared" si="17"/>
        <v>774.67844999999977</v>
      </c>
    </row>
    <row r="125" spans="1:46" s="154" customFormat="1">
      <c r="A125" s="153" t="s">
        <v>229</v>
      </c>
      <c r="B125" s="167" t="s">
        <v>787</v>
      </c>
      <c r="C125" s="155">
        <v>51.14</v>
      </c>
      <c r="D125" s="155">
        <v>65.989999999999995</v>
      </c>
      <c r="E125" s="170">
        <v>36</v>
      </c>
      <c r="F125" s="158"/>
      <c r="G125" s="158">
        <v>1</v>
      </c>
      <c r="H125" s="158">
        <v>1</v>
      </c>
      <c r="I125" s="158"/>
      <c r="J125" s="158"/>
      <c r="K125" s="158">
        <v>1</v>
      </c>
      <c r="L125" s="158"/>
      <c r="M125" s="158"/>
      <c r="N125" s="158"/>
      <c r="O125" s="158">
        <v>2</v>
      </c>
      <c r="P125" s="158"/>
      <c r="Q125" s="158"/>
      <c r="R125" s="158"/>
      <c r="S125" s="158"/>
      <c r="T125" s="158"/>
      <c r="U125" s="158">
        <v>1</v>
      </c>
      <c r="V125" s="158"/>
      <c r="W125" s="158"/>
      <c r="X125" s="158"/>
      <c r="Y125" s="158">
        <v>2</v>
      </c>
      <c r="Z125" s="158"/>
      <c r="AA125" s="158"/>
      <c r="AB125" s="158"/>
      <c r="AC125" s="158"/>
      <c r="AD125" s="158"/>
      <c r="AE125" s="159">
        <f t="shared" si="18"/>
        <v>28</v>
      </c>
      <c r="AF125" s="160">
        <v>28</v>
      </c>
      <c r="AG125" s="160"/>
      <c r="AH125" s="161">
        <f t="shared" si="16"/>
        <v>1431.92</v>
      </c>
      <c r="AI125" s="161"/>
      <c r="AJ125" s="161"/>
      <c r="AK125" s="161">
        <f t="shared" si="19"/>
        <v>81.824000000000012</v>
      </c>
      <c r="AL125" s="161">
        <f t="shared" si="30"/>
        <v>1554.6560000000002</v>
      </c>
      <c r="AM125" s="163">
        <f t="shared" si="21"/>
        <v>1321.4576000000002</v>
      </c>
      <c r="AN125" s="163">
        <f t="shared" si="27"/>
        <v>1295.2227800000001</v>
      </c>
      <c r="AO125" s="163">
        <f t="shared" si="14"/>
        <v>1204.8584000000001</v>
      </c>
      <c r="AP125" s="163">
        <f t="shared" si="22"/>
        <v>1502.4584247999999</v>
      </c>
      <c r="AQ125" s="164">
        <f t="shared" si="23"/>
        <v>1397.6357439999999</v>
      </c>
      <c r="AR125" s="165">
        <f t="shared" si="24"/>
        <v>1802.9501097599998</v>
      </c>
      <c r="AS125" s="166">
        <f t="shared" si="17"/>
        <v>2564.2107399999995</v>
      </c>
    </row>
    <row r="126" spans="1:46" s="72" customFormat="1">
      <c r="A126" s="64" t="s">
        <v>231</v>
      </c>
      <c r="B126" s="64" t="s">
        <v>232</v>
      </c>
      <c r="C126" s="65">
        <v>21.41</v>
      </c>
      <c r="D126" s="128">
        <v>23.69</v>
      </c>
      <c r="E126" s="74">
        <v>2</v>
      </c>
      <c r="F126" s="67"/>
      <c r="G126" s="67"/>
      <c r="H126" s="67">
        <v>1</v>
      </c>
      <c r="I126" s="67"/>
      <c r="J126" s="67"/>
      <c r="K126" s="67"/>
      <c r="L126" s="67"/>
      <c r="M126" s="67"/>
      <c r="N126" s="96"/>
      <c r="O126" s="106">
        <v>1</v>
      </c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67"/>
      <c r="AE126" s="26">
        <f t="shared" si="18"/>
        <v>0</v>
      </c>
      <c r="AF126" s="151"/>
      <c r="AG126" s="151"/>
      <c r="AH126" s="68">
        <f t="shared" si="16"/>
        <v>0</v>
      </c>
      <c r="AI126" s="68"/>
      <c r="AJ126" s="69"/>
      <c r="AK126" s="1">
        <f>+D126*$AK$6</f>
        <v>37.904000000000003</v>
      </c>
      <c r="AL126" s="1">
        <f t="shared" si="30"/>
        <v>720.17600000000004</v>
      </c>
      <c r="AM126" s="70">
        <f t="shared" si="21"/>
        <v>612.14960000000008</v>
      </c>
      <c r="AN126" s="132">
        <f t="shared" si="27"/>
        <v>599.9966300000001</v>
      </c>
      <c r="AO126" s="62">
        <f t="shared" si="14"/>
        <v>504.4196</v>
      </c>
      <c r="AP126" s="62">
        <f t="shared" si="22"/>
        <v>695.99609080000005</v>
      </c>
      <c r="AQ126" s="91">
        <f t="shared" si="23"/>
        <v>585.12673599999994</v>
      </c>
      <c r="AR126" s="134">
        <f t="shared" si="24"/>
        <v>835.19530896000003</v>
      </c>
      <c r="AS126" s="71">
        <f t="shared" si="17"/>
        <v>1073.51881</v>
      </c>
      <c r="AT126" s="72">
        <v>1102</v>
      </c>
    </row>
    <row r="127" spans="1:46" s="72" customFormat="1">
      <c r="A127" s="64" t="s">
        <v>233</v>
      </c>
      <c r="B127" s="64" t="s">
        <v>234</v>
      </c>
      <c r="C127" s="65">
        <v>25.84</v>
      </c>
      <c r="D127" s="128">
        <v>26.59</v>
      </c>
      <c r="E127" s="66">
        <v>5</v>
      </c>
      <c r="F127" s="67"/>
      <c r="G127" s="67">
        <v>2</v>
      </c>
      <c r="H127" s="67">
        <v>1</v>
      </c>
      <c r="I127" s="67"/>
      <c r="J127" s="67"/>
      <c r="K127" s="67"/>
      <c r="L127" s="67"/>
      <c r="M127" s="67"/>
      <c r="N127" s="96"/>
      <c r="O127" s="24">
        <v>2</v>
      </c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67"/>
      <c r="AE127" s="26">
        <f t="shared" si="18"/>
        <v>0</v>
      </c>
      <c r="AF127" s="151"/>
      <c r="AG127" s="151"/>
      <c r="AH127" s="68">
        <f t="shared" si="16"/>
        <v>0</v>
      </c>
      <c r="AI127" s="68"/>
      <c r="AJ127" s="69"/>
      <c r="AK127" s="1">
        <f>+D127*$AK$6</f>
        <v>42.544000000000004</v>
      </c>
      <c r="AL127" s="1">
        <f t="shared" si="30"/>
        <v>808.33600000000013</v>
      </c>
      <c r="AM127" s="70">
        <f t="shared" si="21"/>
        <v>687.08560000000011</v>
      </c>
      <c r="AN127" s="132">
        <f t="shared" si="27"/>
        <v>673.44492999999989</v>
      </c>
      <c r="AO127" s="62">
        <f t="shared" ref="AO127:AO190" si="32">C127*1.24*19</f>
        <v>608.79040000000009</v>
      </c>
      <c r="AP127" s="62">
        <f t="shared" si="22"/>
        <v>781.19611879999979</v>
      </c>
      <c r="AQ127" s="91">
        <f t="shared" si="23"/>
        <v>706.19686400000001</v>
      </c>
      <c r="AR127" s="134">
        <f t="shared" si="24"/>
        <v>937.43534255999975</v>
      </c>
      <c r="AS127" s="71">
        <f t="shared" si="17"/>
        <v>1295.6434400000001</v>
      </c>
      <c r="AT127" s="72">
        <v>1212</v>
      </c>
    </row>
    <row r="128" spans="1:46">
      <c r="A128" s="20" t="s">
        <v>235</v>
      </c>
      <c r="B128" s="20" t="s">
        <v>236</v>
      </c>
      <c r="C128" s="21">
        <v>3.13</v>
      </c>
      <c r="D128" s="21">
        <v>3.99</v>
      </c>
      <c r="E128" s="32">
        <v>898</v>
      </c>
      <c r="F128" s="24"/>
      <c r="G128" s="24"/>
      <c r="H128" s="24">
        <v>10</v>
      </c>
      <c r="I128" s="24"/>
      <c r="J128" s="24"/>
      <c r="K128" s="24"/>
      <c r="L128" s="25"/>
      <c r="M128" s="25"/>
      <c r="N128" s="96"/>
      <c r="O128" s="24">
        <v>10</v>
      </c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5"/>
      <c r="AE128" s="26">
        <f t="shared" si="18"/>
        <v>878</v>
      </c>
      <c r="AF128" s="151">
        <v>877</v>
      </c>
      <c r="AG128" s="151"/>
      <c r="AH128" s="27">
        <f t="shared" si="16"/>
        <v>2748.14</v>
      </c>
      <c r="AI128" s="27"/>
      <c r="AJ128" s="1"/>
      <c r="AK128" s="1">
        <f t="shared" si="19"/>
        <v>5.008</v>
      </c>
      <c r="AL128" s="1">
        <f t="shared" si="30"/>
        <v>95.152000000000001</v>
      </c>
      <c r="AM128" s="62">
        <f t="shared" si="21"/>
        <v>80.879199999999997</v>
      </c>
      <c r="AN128" s="132">
        <f t="shared" si="27"/>
        <v>79.273509999999987</v>
      </c>
      <c r="AO128" s="62">
        <f t="shared" si="32"/>
        <v>73.742799999999988</v>
      </c>
      <c r="AP128" s="62">
        <f t="shared" si="22"/>
        <v>91.957271599999984</v>
      </c>
      <c r="AQ128" s="91">
        <f t="shared" si="23"/>
        <v>85.541647999999981</v>
      </c>
      <c r="AR128" s="134">
        <f t="shared" si="24"/>
        <v>110.34872591999998</v>
      </c>
      <c r="AS128" s="63">
        <f t="shared" si="17"/>
        <v>156.94132999999997</v>
      </c>
    </row>
    <row r="129" spans="1:46" s="154" customFormat="1">
      <c r="A129" s="153" t="s">
        <v>237</v>
      </c>
      <c r="B129" s="153" t="s">
        <v>238</v>
      </c>
      <c r="C129" s="155">
        <v>3.22</v>
      </c>
      <c r="D129" s="155">
        <v>3.99</v>
      </c>
      <c r="E129" s="168">
        <v>152</v>
      </c>
      <c r="F129" s="158"/>
      <c r="G129" s="158"/>
      <c r="H129" s="158">
        <v>10</v>
      </c>
      <c r="I129" s="158"/>
      <c r="J129" s="158"/>
      <c r="K129" s="158"/>
      <c r="L129" s="158"/>
      <c r="M129" s="158"/>
      <c r="N129" s="158"/>
      <c r="O129" s="158">
        <v>10</v>
      </c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9">
        <f t="shared" si="18"/>
        <v>132</v>
      </c>
      <c r="AF129" s="160">
        <v>132</v>
      </c>
      <c r="AG129" s="160"/>
      <c r="AH129" s="161">
        <f t="shared" si="16"/>
        <v>425.04</v>
      </c>
      <c r="AI129" s="161"/>
      <c r="AJ129" s="161"/>
      <c r="AK129" s="161">
        <f t="shared" si="19"/>
        <v>5.152000000000001</v>
      </c>
      <c r="AL129" s="161">
        <f t="shared" si="30"/>
        <v>97.888000000000019</v>
      </c>
      <c r="AM129" s="163">
        <f t="shared" si="21"/>
        <v>83.20480000000002</v>
      </c>
      <c r="AN129" s="163">
        <f t="shared" si="27"/>
        <v>81.552940000000007</v>
      </c>
      <c r="AO129" s="163">
        <f t="shared" si="32"/>
        <v>75.863200000000006</v>
      </c>
      <c r="AP129" s="163">
        <f t="shared" si="22"/>
        <v>94.601410400000006</v>
      </c>
      <c r="AQ129" s="164">
        <f t="shared" si="23"/>
        <v>88.001311999999999</v>
      </c>
      <c r="AR129" s="165">
        <f t="shared" si="24"/>
        <v>113.52169248</v>
      </c>
      <c r="AS129" s="166">
        <f t="shared" si="17"/>
        <v>161.45401999999999</v>
      </c>
    </row>
    <row r="130" spans="1:46" s="154" customFormat="1">
      <c r="A130" s="153" t="s">
        <v>716</v>
      </c>
      <c r="B130" s="167" t="s">
        <v>788</v>
      </c>
      <c r="C130" s="155">
        <v>69.959999999999994</v>
      </c>
      <c r="D130" s="155">
        <v>97.09</v>
      </c>
      <c r="E130" s="168">
        <v>15</v>
      </c>
      <c r="F130" s="158">
        <v>1</v>
      </c>
      <c r="G130" s="158">
        <v>2</v>
      </c>
      <c r="H130" s="158">
        <v>2</v>
      </c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>
        <v>2</v>
      </c>
      <c r="U130" s="158"/>
      <c r="V130" s="158"/>
      <c r="W130" s="158">
        <v>1</v>
      </c>
      <c r="X130" s="158"/>
      <c r="Y130" s="158"/>
      <c r="Z130" s="158"/>
      <c r="AA130" s="158">
        <v>2</v>
      </c>
      <c r="AB130" s="158"/>
      <c r="AC130" s="158"/>
      <c r="AD130" s="158"/>
      <c r="AE130" s="159">
        <f t="shared" si="18"/>
        <v>5</v>
      </c>
      <c r="AF130" s="160">
        <v>5</v>
      </c>
      <c r="AG130" s="160"/>
      <c r="AH130" s="161">
        <f t="shared" si="16"/>
        <v>349.79999999999995</v>
      </c>
      <c r="AI130" s="161"/>
      <c r="AJ130" s="162"/>
      <c r="AK130" s="161">
        <f>+D130*$AK$6</f>
        <v>155.34400000000002</v>
      </c>
      <c r="AL130" s="161">
        <f t="shared" si="30"/>
        <v>2951.5360000000005</v>
      </c>
      <c r="AM130" s="163">
        <f t="shared" si="21"/>
        <v>2508.8056000000006</v>
      </c>
      <c r="AN130" s="163">
        <f t="shared" si="27"/>
        <v>2458.9984300000001</v>
      </c>
      <c r="AO130" s="163">
        <f t="shared" si="32"/>
        <v>1648.2575999999997</v>
      </c>
      <c r="AP130" s="163">
        <f t="shared" si="22"/>
        <v>2852.4381788000001</v>
      </c>
      <c r="AQ130" s="164">
        <f t="shared" si="23"/>
        <v>1911.9788159999996</v>
      </c>
      <c r="AR130" s="165">
        <f t="shared" si="24"/>
        <v>3422.9258145600002</v>
      </c>
      <c r="AS130" s="166">
        <f t="shared" si="17"/>
        <v>3507.8643599999987</v>
      </c>
      <c r="AT130" s="154">
        <v>4408</v>
      </c>
    </row>
    <row r="131" spans="1:46" s="154" customFormat="1">
      <c r="A131" s="153" t="s">
        <v>241</v>
      </c>
      <c r="B131" s="167" t="s">
        <v>789</v>
      </c>
      <c r="C131" s="155">
        <v>5.43</v>
      </c>
      <c r="D131" s="155">
        <v>6.09</v>
      </c>
      <c r="E131" s="168">
        <v>14</v>
      </c>
      <c r="F131" s="158"/>
      <c r="G131" s="158"/>
      <c r="H131" s="158">
        <v>2</v>
      </c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9">
        <f t="shared" si="18"/>
        <v>12</v>
      </c>
      <c r="AF131" s="160">
        <v>12</v>
      </c>
      <c r="AG131" s="160"/>
      <c r="AH131" s="161">
        <f t="shared" si="16"/>
        <v>65.16</v>
      </c>
      <c r="AI131" s="161"/>
      <c r="AJ131" s="161"/>
      <c r="AK131" s="161">
        <f>+D131*$AK$6</f>
        <v>9.7439999999999998</v>
      </c>
      <c r="AL131" s="161">
        <f t="shared" si="30"/>
        <v>185.136</v>
      </c>
      <c r="AM131" s="163">
        <f t="shared" si="21"/>
        <v>157.3656</v>
      </c>
      <c r="AN131" s="163">
        <f t="shared" si="27"/>
        <v>154.24142999999998</v>
      </c>
      <c r="AO131" s="163">
        <f t="shared" si="32"/>
        <v>127.93079999999999</v>
      </c>
      <c r="AP131" s="163">
        <f t="shared" si="22"/>
        <v>178.92005879999996</v>
      </c>
      <c r="AQ131" s="164">
        <f t="shared" si="23"/>
        <v>148.39972799999998</v>
      </c>
      <c r="AR131" s="165">
        <f t="shared" si="24"/>
        <v>214.70407055999996</v>
      </c>
      <c r="AS131" s="166">
        <f t="shared" si="17"/>
        <v>272.26562999999993</v>
      </c>
    </row>
    <row r="132" spans="1:46">
      <c r="A132" s="20" t="s">
        <v>243</v>
      </c>
      <c r="B132" s="127" t="s">
        <v>244</v>
      </c>
      <c r="C132" s="21">
        <v>14.79</v>
      </c>
      <c r="D132" s="21">
        <v>19.39</v>
      </c>
      <c r="E132" s="32">
        <v>83</v>
      </c>
      <c r="F132" s="24"/>
      <c r="G132" s="24">
        <v>2</v>
      </c>
      <c r="H132" s="24">
        <v>2</v>
      </c>
      <c r="I132" s="24"/>
      <c r="J132" s="24"/>
      <c r="K132" s="24"/>
      <c r="L132" s="25"/>
      <c r="M132" s="25"/>
      <c r="N132" s="96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>
        <v>1</v>
      </c>
      <c r="Z132" s="24"/>
      <c r="AA132" s="24"/>
      <c r="AB132" s="24"/>
      <c r="AC132" s="24"/>
      <c r="AD132" s="25"/>
      <c r="AE132" s="26">
        <f t="shared" si="18"/>
        <v>78</v>
      </c>
      <c r="AF132" s="151"/>
      <c r="AG132" s="151"/>
      <c r="AH132" s="27">
        <f t="shared" si="16"/>
        <v>1153.6199999999999</v>
      </c>
      <c r="AI132" s="27"/>
      <c r="AJ132" s="1"/>
      <c r="AK132" s="1">
        <f t="shared" si="19"/>
        <v>23.664000000000001</v>
      </c>
      <c r="AL132" s="1">
        <f t="shared" si="30"/>
        <v>449.61600000000004</v>
      </c>
      <c r="AM132" s="62">
        <f t="shared" si="21"/>
        <v>382.17360000000002</v>
      </c>
      <c r="AN132" s="132">
        <f t="shared" si="27"/>
        <v>374.58633000000003</v>
      </c>
      <c r="AO132" s="62">
        <f t="shared" si="32"/>
        <v>348.45239999999995</v>
      </c>
      <c r="AP132" s="62">
        <f t="shared" si="22"/>
        <v>434.52014280000003</v>
      </c>
      <c r="AQ132" s="91">
        <f t="shared" si="23"/>
        <v>404.2047839999999</v>
      </c>
      <c r="AR132" s="134">
        <f t="shared" si="24"/>
        <v>521.42417136000006</v>
      </c>
      <c r="AS132" s="63">
        <f t="shared" si="17"/>
        <v>741.58538999999985</v>
      </c>
    </row>
    <row r="133" spans="1:46">
      <c r="A133" s="20" t="s">
        <v>245</v>
      </c>
      <c r="B133" s="127" t="s">
        <v>246</v>
      </c>
      <c r="C133" s="21">
        <v>3.92</v>
      </c>
      <c r="D133" s="128">
        <v>4.79</v>
      </c>
      <c r="E133" s="32">
        <v>672</v>
      </c>
      <c r="F133" s="24"/>
      <c r="G133" s="24"/>
      <c r="H133" s="24">
        <v>4</v>
      </c>
      <c r="I133" s="24"/>
      <c r="J133" s="24"/>
      <c r="K133" s="24"/>
      <c r="L133" s="25"/>
      <c r="M133" s="25"/>
      <c r="N133" s="96"/>
      <c r="O133" s="24">
        <v>20</v>
      </c>
      <c r="P133" s="24"/>
      <c r="Q133" s="24"/>
      <c r="R133" s="24"/>
      <c r="S133" s="24"/>
      <c r="T133" s="24"/>
      <c r="U133" s="24">
        <v>3</v>
      </c>
      <c r="V133" s="24"/>
      <c r="W133" s="24"/>
      <c r="X133" s="24">
        <v>1</v>
      </c>
      <c r="Y133" s="24">
        <v>1</v>
      </c>
      <c r="Z133" s="24"/>
      <c r="AA133" s="24"/>
      <c r="AB133" s="24"/>
      <c r="AC133" s="24"/>
      <c r="AD133" s="25"/>
      <c r="AE133" s="26">
        <f t="shared" si="18"/>
        <v>643</v>
      </c>
      <c r="AF133" s="151">
        <v>639</v>
      </c>
      <c r="AG133" s="151"/>
      <c r="AH133" s="27">
        <f t="shared" si="16"/>
        <v>2520.56</v>
      </c>
      <c r="AI133" s="27"/>
      <c r="AJ133" s="1"/>
      <c r="AK133" s="1">
        <f>+D133*$AK$6</f>
        <v>7.6640000000000006</v>
      </c>
      <c r="AL133" s="1">
        <f t="shared" si="30"/>
        <v>145.61600000000001</v>
      </c>
      <c r="AM133" s="62">
        <f t="shared" si="21"/>
        <v>123.7736</v>
      </c>
      <c r="AN133" s="132">
        <f t="shared" si="27"/>
        <v>121.31632999999999</v>
      </c>
      <c r="AO133" s="62">
        <f t="shared" si="32"/>
        <v>92.355200000000011</v>
      </c>
      <c r="AP133" s="62">
        <f t="shared" si="22"/>
        <v>140.72694279999999</v>
      </c>
      <c r="AQ133" s="91">
        <f t="shared" si="23"/>
        <v>107.13203200000001</v>
      </c>
      <c r="AR133" s="134">
        <f t="shared" si="24"/>
        <v>168.87233135999998</v>
      </c>
      <c r="AS133" s="63">
        <f t="shared" si="17"/>
        <v>196.55271999999997</v>
      </c>
    </row>
    <row r="134" spans="1:46">
      <c r="A134" s="20" t="s">
        <v>247</v>
      </c>
      <c r="B134" s="127" t="s">
        <v>248</v>
      </c>
      <c r="C134" s="21">
        <v>3.91</v>
      </c>
      <c r="D134" s="128">
        <v>4.79</v>
      </c>
      <c r="E134" s="32">
        <v>370</v>
      </c>
      <c r="F134" s="24"/>
      <c r="G134" s="24"/>
      <c r="H134" s="24">
        <v>4</v>
      </c>
      <c r="I134" s="24"/>
      <c r="J134" s="24"/>
      <c r="K134" s="24"/>
      <c r="L134" s="25"/>
      <c r="M134" s="25"/>
      <c r="N134" s="96"/>
      <c r="O134" s="24">
        <v>20</v>
      </c>
      <c r="P134" s="24"/>
      <c r="Q134" s="24"/>
      <c r="R134" s="24"/>
      <c r="S134" s="24"/>
      <c r="T134" s="24"/>
      <c r="U134" s="24"/>
      <c r="V134" s="24"/>
      <c r="W134" s="24"/>
      <c r="X134" s="24">
        <v>1</v>
      </c>
      <c r="Y134" s="24">
        <v>1</v>
      </c>
      <c r="Z134" s="24"/>
      <c r="AA134" s="24"/>
      <c r="AB134" s="24"/>
      <c r="AC134" s="24"/>
      <c r="AD134" s="25"/>
      <c r="AE134" s="26">
        <f t="shared" si="18"/>
        <v>344</v>
      </c>
      <c r="AF134" s="151">
        <v>338</v>
      </c>
      <c r="AG134" s="151"/>
      <c r="AH134" s="27">
        <f t="shared" si="16"/>
        <v>1345.04</v>
      </c>
      <c r="AI134" s="27"/>
      <c r="AJ134" s="1"/>
      <c r="AK134" s="1">
        <f t="shared" ref="AK134:AK137" si="33">+D134*$AK$6</f>
        <v>7.6640000000000006</v>
      </c>
      <c r="AL134" s="1">
        <f t="shared" si="30"/>
        <v>145.61600000000001</v>
      </c>
      <c r="AM134" s="62">
        <f t="shared" si="21"/>
        <v>123.7736</v>
      </c>
      <c r="AN134" s="132">
        <f t="shared" si="27"/>
        <v>121.31632999999999</v>
      </c>
      <c r="AO134" s="62">
        <f t="shared" si="32"/>
        <v>92.119599999999991</v>
      </c>
      <c r="AP134" s="62">
        <f t="shared" si="22"/>
        <v>140.72694279999999</v>
      </c>
      <c r="AQ134" s="91">
        <f t="shared" si="23"/>
        <v>106.85873599999998</v>
      </c>
      <c r="AR134" s="134">
        <f t="shared" si="24"/>
        <v>168.87233135999998</v>
      </c>
      <c r="AS134" s="63">
        <f t="shared" si="17"/>
        <v>196.05130999999997</v>
      </c>
    </row>
    <row r="135" spans="1:46">
      <c r="A135" s="20" t="s">
        <v>249</v>
      </c>
      <c r="B135" s="127" t="s">
        <v>250</v>
      </c>
      <c r="C135" s="21">
        <v>3.91</v>
      </c>
      <c r="D135" s="128">
        <v>4.79</v>
      </c>
      <c r="E135" s="32">
        <v>357</v>
      </c>
      <c r="F135" s="24"/>
      <c r="G135" s="24"/>
      <c r="H135" s="24">
        <v>4</v>
      </c>
      <c r="I135" s="24"/>
      <c r="J135" s="24"/>
      <c r="K135" s="24"/>
      <c r="L135" s="25"/>
      <c r="M135" s="25"/>
      <c r="N135" s="96"/>
      <c r="O135" s="24">
        <v>20</v>
      </c>
      <c r="P135" s="24"/>
      <c r="Q135" s="24"/>
      <c r="R135" s="24"/>
      <c r="S135" s="24"/>
      <c r="T135" s="24"/>
      <c r="U135" s="24">
        <v>3</v>
      </c>
      <c r="V135" s="24"/>
      <c r="W135" s="24"/>
      <c r="X135" s="24">
        <v>1</v>
      </c>
      <c r="Y135" s="24">
        <v>1</v>
      </c>
      <c r="Z135" s="24"/>
      <c r="AA135" s="24"/>
      <c r="AB135" s="24"/>
      <c r="AC135" s="24"/>
      <c r="AD135" s="25"/>
      <c r="AE135" s="26">
        <f t="shared" si="18"/>
        <v>328</v>
      </c>
      <c r="AF135" s="151">
        <v>324</v>
      </c>
      <c r="AG135" s="151"/>
      <c r="AH135" s="27">
        <f t="shared" ref="AH135:AH198" si="34">+AE135*C135</f>
        <v>1282.48</v>
      </c>
      <c r="AI135" s="27"/>
      <c r="AJ135" s="1"/>
      <c r="AK135" s="1">
        <f t="shared" si="33"/>
        <v>7.6640000000000006</v>
      </c>
      <c r="AL135" s="1">
        <f t="shared" si="30"/>
        <v>145.61600000000001</v>
      </c>
      <c r="AM135" s="62">
        <f t="shared" si="21"/>
        <v>123.7736</v>
      </c>
      <c r="AN135" s="132">
        <f t="shared" si="27"/>
        <v>121.31632999999999</v>
      </c>
      <c r="AO135" s="62">
        <f t="shared" si="32"/>
        <v>92.119599999999991</v>
      </c>
      <c r="AP135" s="62">
        <f t="shared" si="22"/>
        <v>140.72694279999999</v>
      </c>
      <c r="AQ135" s="91">
        <f t="shared" si="23"/>
        <v>106.85873599999998</v>
      </c>
      <c r="AR135" s="134">
        <f t="shared" si="24"/>
        <v>168.87233135999998</v>
      </c>
      <c r="AS135" s="63">
        <f t="shared" ref="AS135:AS198" si="35">+C135*1.16/0.5*19*1.1375</f>
        <v>196.05130999999997</v>
      </c>
    </row>
    <row r="136" spans="1:46">
      <c r="A136" s="20" t="s">
        <v>251</v>
      </c>
      <c r="B136" s="127" t="s">
        <v>790</v>
      </c>
      <c r="C136" s="21">
        <v>3.92</v>
      </c>
      <c r="D136" s="128">
        <v>4.79</v>
      </c>
      <c r="E136" s="32">
        <v>395</v>
      </c>
      <c r="F136" s="24"/>
      <c r="G136" s="24"/>
      <c r="H136" s="24">
        <v>4</v>
      </c>
      <c r="I136" s="24"/>
      <c r="J136" s="24"/>
      <c r="K136" s="24"/>
      <c r="L136" s="25"/>
      <c r="M136" s="25"/>
      <c r="N136" s="96"/>
      <c r="O136" s="24">
        <v>20</v>
      </c>
      <c r="P136" s="24"/>
      <c r="Q136" s="24"/>
      <c r="R136" s="24"/>
      <c r="S136" s="24"/>
      <c r="T136" s="24"/>
      <c r="U136" s="24">
        <v>3</v>
      </c>
      <c r="V136" s="24"/>
      <c r="W136" s="24"/>
      <c r="X136" s="24">
        <v>1</v>
      </c>
      <c r="Y136" s="24">
        <v>1</v>
      </c>
      <c r="Z136" s="24"/>
      <c r="AA136" s="24"/>
      <c r="AB136" s="24"/>
      <c r="AC136" s="24"/>
      <c r="AD136" s="25"/>
      <c r="AE136" s="26">
        <f t="shared" ref="AE136:AE199" si="36">-SUM(F136:AD136)+E136</f>
        <v>366</v>
      </c>
      <c r="AF136" s="151">
        <v>362</v>
      </c>
      <c r="AG136" s="151"/>
      <c r="AH136" s="27">
        <f t="shared" si="34"/>
        <v>1434.72</v>
      </c>
      <c r="AI136" s="27"/>
      <c r="AJ136" s="1"/>
      <c r="AK136" s="1">
        <f t="shared" si="33"/>
        <v>7.6640000000000006</v>
      </c>
      <c r="AL136" s="1">
        <f t="shared" si="30"/>
        <v>145.61600000000001</v>
      </c>
      <c r="AM136" s="62">
        <f t="shared" ref="AM136:AM199" si="37">+AL136*0.85</f>
        <v>123.7736</v>
      </c>
      <c r="AN136" s="132">
        <f t="shared" si="27"/>
        <v>121.31632999999999</v>
      </c>
      <c r="AO136" s="62">
        <f t="shared" si="32"/>
        <v>92.355200000000011</v>
      </c>
      <c r="AP136" s="62">
        <f t="shared" ref="AP136:AP199" si="38">AN136*1.16</f>
        <v>140.72694279999999</v>
      </c>
      <c r="AQ136" s="91">
        <f t="shared" ref="AQ136:AQ199" si="39">+AO136*1.16</f>
        <v>107.13203200000001</v>
      </c>
      <c r="AR136" s="134">
        <f t="shared" ref="AR136:AR199" si="40">AN136*$AL$4*$AR$6</f>
        <v>168.87233135999998</v>
      </c>
      <c r="AS136" s="63">
        <f t="shared" si="35"/>
        <v>196.55271999999997</v>
      </c>
    </row>
    <row r="137" spans="1:46">
      <c r="A137" s="20" t="s">
        <v>253</v>
      </c>
      <c r="B137" s="127" t="s">
        <v>791</v>
      </c>
      <c r="C137" s="21">
        <v>3.92</v>
      </c>
      <c r="D137" s="128">
        <v>4.79</v>
      </c>
      <c r="E137" s="32">
        <v>455</v>
      </c>
      <c r="F137" s="24"/>
      <c r="G137" s="24"/>
      <c r="H137" s="24">
        <v>4</v>
      </c>
      <c r="I137" s="24"/>
      <c r="J137" s="24"/>
      <c r="K137" s="24"/>
      <c r="L137" s="25"/>
      <c r="M137" s="25"/>
      <c r="N137" s="96"/>
      <c r="O137" s="24">
        <v>20</v>
      </c>
      <c r="P137" s="24"/>
      <c r="Q137" s="24"/>
      <c r="R137" s="24"/>
      <c r="S137" s="24"/>
      <c r="T137" s="24"/>
      <c r="U137" s="24">
        <v>3</v>
      </c>
      <c r="V137" s="24"/>
      <c r="W137" s="24"/>
      <c r="X137" s="24">
        <v>1</v>
      </c>
      <c r="Y137" s="24">
        <v>1</v>
      </c>
      <c r="Z137" s="24"/>
      <c r="AA137" s="24"/>
      <c r="AB137" s="24"/>
      <c r="AC137" s="24"/>
      <c r="AD137" s="25"/>
      <c r="AE137" s="26">
        <f t="shared" si="36"/>
        <v>426</v>
      </c>
      <c r="AF137" s="151">
        <v>424</v>
      </c>
      <c r="AG137" s="151"/>
      <c r="AH137" s="27">
        <f t="shared" si="34"/>
        <v>1669.92</v>
      </c>
      <c r="AI137" s="27"/>
      <c r="AJ137" s="1"/>
      <c r="AK137" s="1">
        <f t="shared" si="33"/>
        <v>7.6640000000000006</v>
      </c>
      <c r="AL137" s="1">
        <f t="shared" si="30"/>
        <v>145.61600000000001</v>
      </c>
      <c r="AM137" s="62">
        <f t="shared" si="37"/>
        <v>123.7736</v>
      </c>
      <c r="AN137" s="132">
        <f t="shared" si="27"/>
        <v>121.31632999999999</v>
      </c>
      <c r="AO137" s="62">
        <f t="shared" si="32"/>
        <v>92.355200000000011</v>
      </c>
      <c r="AP137" s="62">
        <f t="shared" si="38"/>
        <v>140.72694279999999</v>
      </c>
      <c r="AQ137" s="91">
        <f t="shared" si="39"/>
        <v>107.13203200000001</v>
      </c>
      <c r="AR137" s="134">
        <f t="shared" si="40"/>
        <v>168.87233135999998</v>
      </c>
      <c r="AS137" s="63">
        <f t="shared" si="35"/>
        <v>196.55271999999997</v>
      </c>
    </row>
    <row r="138" spans="1:46" s="72" customFormat="1">
      <c r="A138" s="64" t="s">
        <v>255</v>
      </c>
      <c r="B138" s="127" t="s">
        <v>792</v>
      </c>
      <c r="C138" s="65">
        <v>41.01</v>
      </c>
      <c r="D138" s="128">
        <v>49.29</v>
      </c>
      <c r="E138" s="66">
        <v>16</v>
      </c>
      <c r="F138" s="67"/>
      <c r="G138" s="67"/>
      <c r="H138" s="67">
        <v>2</v>
      </c>
      <c r="I138" s="67"/>
      <c r="J138" s="67"/>
      <c r="K138" s="67"/>
      <c r="L138" s="67"/>
      <c r="M138" s="67"/>
      <c r="N138" s="96"/>
      <c r="O138" s="24">
        <v>2</v>
      </c>
      <c r="P138" s="24"/>
      <c r="Q138" s="24"/>
      <c r="R138" s="24"/>
      <c r="S138" s="24">
        <v>4</v>
      </c>
      <c r="T138" s="24"/>
      <c r="U138" s="24"/>
      <c r="V138" s="24"/>
      <c r="W138" s="24"/>
      <c r="X138" s="24"/>
      <c r="Y138" s="24">
        <v>2</v>
      </c>
      <c r="Z138" s="24"/>
      <c r="AA138" s="24"/>
      <c r="AB138" s="24"/>
      <c r="AC138" s="24"/>
      <c r="AD138" s="67"/>
      <c r="AE138" s="26">
        <f t="shared" si="36"/>
        <v>6</v>
      </c>
      <c r="AF138" s="151">
        <v>9</v>
      </c>
      <c r="AG138" s="151"/>
      <c r="AH138" s="68">
        <f t="shared" si="34"/>
        <v>246.06</v>
      </c>
      <c r="AI138" s="68"/>
      <c r="AJ138" s="68"/>
      <c r="AK138" s="1">
        <f>+D138*$AK$6</f>
        <v>78.864000000000004</v>
      </c>
      <c r="AL138" s="1">
        <f t="shared" si="30"/>
        <v>1498.4160000000002</v>
      </c>
      <c r="AM138" s="70">
        <f t="shared" si="37"/>
        <v>1273.6536000000001</v>
      </c>
      <c r="AN138" s="132">
        <f t="shared" si="27"/>
        <v>1248.3678299999999</v>
      </c>
      <c r="AO138" s="62">
        <f t="shared" si="32"/>
        <v>966.1955999999999</v>
      </c>
      <c r="AP138" s="62">
        <f t="shared" si="38"/>
        <v>1448.1066827999998</v>
      </c>
      <c r="AQ138" s="91">
        <f t="shared" si="39"/>
        <v>1120.7868959999998</v>
      </c>
      <c r="AR138" s="134">
        <f t="shared" si="40"/>
        <v>1737.7280193599997</v>
      </c>
      <c r="AS138" s="71">
        <f t="shared" si="35"/>
        <v>2056.2824099999998</v>
      </c>
      <c r="AT138" s="72">
        <v>2204</v>
      </c>
    </row>
    <row r="139" spans="1:46" s="72" customFormat="1">
      <c r="A139" s="64" t="s">
        <v>257</v>
      </c>
      <c r="B139" s="127" t="s">
        <v>793</v>
      </c>
      <c r="C139" s="65">
        <v>43.37</v>
      </c>
      <c r="D139" s="128">
        <v>49.29</v>
      </c>
      <c r="E139" s="66">
        <v>10</v>
      </c>
      <c r="F139" s="67"/>
      <c r="G139" s="67"/>
      <c r="H139" s="67">
        <v>2</v>
      </c>
      <c r="I139" s="67"/>
      <c r="J139" s="67"/>
      <c r="K139" s="67"/>
      <c r="L139" s="67"/>
      <c r="M139" s="67"/>
      <c r="N139" s="96"/>
      <c r="O139" s="24"/>
      <c r="P139" s="24"/>
      <c r="Q139" s="24"/>
      <c r="R139" s="24"/>
      <c r="S139" s="24">
        <v>4</v>
      </c>
      <c r="T139" s="24"/>
      <c r="U139" s="24"/>
      <c r="V139" s="24"/>
      <c r="W139" s="24"/>
      <c r="X139" s="24"/>
      <c r="Y139" s="24">
        <v>2</v>
      </c>
      <c r="Z139" s="24"/>
      <c r="AA139" s="24"/>
      <c r="AB139" s="24"/>
      <c r="AC139" s="24"/>
      <c r="AD139" s="67"/>
      <c r="AE139" s="26">
        <f t="shared" si="36"/>
        <v>2</v>
      </c>
      <c r="AF139" s="151"/>
      <c r="AG139" s="151"/>
      <c r="AH139" s="68">
        <f t="shared" si="34"/>
        <v>86.74</v>
      </c>
      <c r="AI139" s="68"/>
      <c r="AJ139" s="68"/>
      <c r="AK139" s="1">
        <f t="shared" ref="AK139:AK141" si="41">+D139*$AK$6</f>
        <v>78.864000000000004</v>
      </c>
      <c r="AL139" s="1">
        <f t="shared" si="30"/>
        <v>1498.4160000000002</v>
      </c>
      <c r="AM139" s="70">
        <f t="shared" si="37"/>
        <v>1273.6536000000001</v>
      </c>
      <c r="AN139" s="132">
        <f t="shared" si="27"/>
        <v>1248.3678299999999</v>
      </c>
      <c r="AO139" s="62">
        <f t="shared" si="32"/>
        <v>1021.7972</v>
      </c>
      <c r="AP139" s="62">
        <f t="shared" si="38"/>
        <v>1448.1066827999998</v>
      </c>
      <c r="AQ139" s="91">
        <f t="shared" si="39"/>
        <v>1185.2847519999998</v>
      </c>
      <c r="AR139" s="134">
        <f t="shared" si="40"/>
        <v>1737.7280193599997</v>
      </c>
      <c r="AS139" s="71">
        <f t="shared" si="35"/>
        <v>2174.6151699999996</v>
      </c>
      <c r="AT139" s="72">
        <v>2204</v>
      </c>
    </row>
    <row r="140" spans="1:46" s="72" customFormat="1">
      <c r="A140" s="64" t="s">
        <v>259</v>
      </c>
      <c r="B140" s="127" t="s">
        <v>794</v>
      </c>
      <c r="C140" s="65">
        <v>129.15</v>
      </c>
      <c r="D140" s="128">
        <v>141.09</v>
      </c>
      <c r="E140" s="66">
        <v>24</v>
      </c>
      <c r="F140" s="67">
        <v>1</v>
      </c>
      <c r="G140" s="67">
        <v>2</v>
      </c>
      <c r="H140" s="67">
        <v>1</v>
      </c>
      <c r="I140" s="67">
        <v>1</v>
      </c>
      <c r="J140" s="67"/>
      <c r="K140" s="67">
        <v>1</v>
      </c>
      <c r="L140" s="67"/>
      <c r="M140" s="67"/>
      <c r="N140" s="96"/>
      <c r="O140" s="24"/>
      <c r="P140" s="24"/>
      <c r="Q140" s="24"/>
      <c r="R140" s="24"/>
      <c r="S140" s="24">
        <v>1</v>
      </c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67"/>
      <c r="AE140" s="26">
        <f t="shared" si="36"/>
        <v>17</v>
      </c>
      <c r="AF140" s="151">
        <v>9</v>
      </c>
      <c r="AG140" s="151"/>
      <c r="AH140" s="68">
        <f t="shared" si="34"/>
        <v>2195.5500000000002</v>
      </c>
      <c r="AI140" s="68"/>
      <c r="AJ140" s="68"/>
      <c r="AK140" s="1">
        <f t="shared" si="41"/>
        <v>225.74400000000003</v>
      </c>
      <c r="AL140" s="1">
        <f t="shared" si="30"/>
        <v>4289.1360000000004</v>
      </c>
      <c r="AM140" s="70">
        <f t="shared" si="37"/>
        <v>3645.7656000000002</v>
      </c>
      <c r="AN140" s="132">
        <f t="shared" si="27"/>
        <v>3573.38643</v>
      </c>
      <c r="AO140" s="62">
        <f t="shared" si="32"/>
        <v>3042.7740000000003</v>
      </c>
      <c r="AP140" s="62">
        <f t="shared" si="38"/>
        <v>4145.1282587999995</v>
      </c>
      <c r="AQ140" s="91">
        <f t="shared" si="39"/>
        <v>3529.6178400000003</v>
      </c>
      <c r="AR140" s="134">
        <f t="shared" si="40"/>
        <v>4974.1539105599995</v>
      </c>
      <c r="AS140" s="71">
        <f t="shared" si="35"/>
        <v>6475.7101499999999</v>
      </c>
      <c r="AT140" s="72">
        <v>6612</v>
      </c>
    </row>
    <row r="141" spans="1:46" s="72" customFormat="1">
      <c r="A141" s="64" t="s">
        <v>261</v>
      </c>
      <c r="B141" s="127" t="s">
        <v>795</v>
      </c>
      <c r="C141" s="65">
        <v>130.68</v>
      </c>
      <c r="D141" s="128">
        <v>141.09</v>
      </c>
      <c r="E141" s="66">
        <v>18</v>
      </c>
      <c r="F141" s="67">
        <v>1</v>
      </c>
      <c r="G141" s="67">
        <v>2</v>
      </c>
      <c r="H141" s="67">
        <v>1</v>
      </c>
      <c r="I141" s="67"/>
      <c r="J141" s="67"/>
      <c r="K141" s="67">
        <v>1</v>
      </c>
      <c r="L141" s="67"/>
      <c r="M141" s="67"/>
      <c r="N141" s="96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>
        <v>1</v>
      </c>
      <c r="AA141" s="24"/>
      <c r="AB141" s="24"/>
      <c r="AC141" s="24"/>
      <c r="AD141" s="67"/>
      <c r="AE141" s="26">
        <f t="shared" si="36"/>
        <v>12</v>
      </c>
      <c r="AF141" s="151">
        <v>11</v>
      </c>
      <c r="AG141" s="151"/>
      <c r="AH141" s="68">
        <f t="shared" si="34"/>
        <v>1568.16</v>
      </c>
      <c r="AI141" s="68"/>
      <c r="AJ141" s="68"/>
      <c r="AK141" s="1">
        <f t="shared" si="41"/>
        <v>225.74400000000003</v>
      </c>
      <c r="AL141" s="1">
        <f t="shared" si="30"/>
        <v>4289.1360000000004</v>
      </c>
      <c r="AM141" s="70">
        <f t="shared" si="37"/>
        <v>3645.7656000000002</v>
      </c>
      <c r="AN141" s="132">
        <f t="shared" si="27"/>
        <v>3573.38643</v>
      </c>
      <c r="AO141" s="62">
        <f t="shared" si="32"/>
        <v>3078.8208000000004</v>
      </c>
      <c r="AP141" s="62">
        <f t="shared" si="38"/>
        <v>4145.1282587999995</v>
      </c>
      <c r="AQ141" s="91">
        <f t="shared" si="39"/>
        <v>3571.4321280000004</v>
      </c>
      <c r="AR141" s="134">
        <f t="shared" si="40"/>
        <v>4974.1539105599995</v>
      </c>
      <c r="AS141" s="71">
        <f t="shared" si="35"/>
        <v>6552.4258799999998</v>
      </c>
      <c r="AT141" s="72">
        <v>6612</v>
      </c>
    </row>
    <row r="142" spans="1:46" s="72" customFormat="1">
      <c r="A142" s="64" t="s">
        <v>263</v>
      </c>
      <c r="B142" s="127" t="s">
        <v>796</v>
      </c>
      <c r="C142" s="65">
        <v>81.650000000000006</v>
      </c>
      <c r="D142" s="65">
        <v>94.09</v>
      </c>
      <c r="E142" s="66">
        <v>40</v>
      </c>
      <c r="F142" s="67">
        <v>1</v>
      </c>
      <c r="G142" s="67">
        <v>2</v>
      </c>
      <c r="H142" s="67">
        <v>2</v>
      </c>
      <c r="I142" s="67"/>
      <c r="J142" s="67"/>
      <c r="K142" s="67"/>
      <c r="L142" s="67"/>
      <c r="M142" s="67"/>
      <c r="N142" s="96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>
        <v>2</v>
      </c>
      <c r="Z142" s="24">
        <v>4</v>
      </c>
      <c r="AA142" s="24">
        <v>2</v>
      </c>
      <c r="AB142" s="24"/>
      <c r="AC142" s="24"/>
      <c r="AD142" s="67"/>
      <c r="AE142" s="26">
        <f t="shared" si="36"/>
        <v>27</v>
      </c>
      <c r="AF142" s="151">
        <v>25</v>
      </c>
      <c r="AG142" s="151"/>
      <c r="AH142" s="68">
        <f t="shared" si="34"/>
        <v>2204.5500000000002</v>
      </c>
      <c r="AI142" s="68"/>
      <c r="AJ142" s="68"/>
      <c r="AK142" s="1">
        <f t="shared" ref="AK142:AK163" si="42">+C142*$AK$6</f>
        <v>130.64000000000001</v>
      </c>
      <c r="AL142" s="1">
        <f t="shared" si="30"/>
        <v>2482.1600000000003</v>
      </c>
      <c r="AM142" s="70">
        <f t="shared" si="37"/>
        <v>2109.8360000000002</v>
      </c>
      <c r="AN142" s="132">
        <f t="shared" si="27"/>
        <v>2067.9495499999998</v>
      </c>
      <c r="AO142" s="62">
        <f t="shared" si="32"/>
        <v>1923.6740000000002</v>
      </c>
      <c r="AP142" s="62">
        <f t="shared" si="38"/>
        <v>2398.8214779999998</v>
      </c>
      <c r="AQ142" s="91">
        <f t="shared" si="39"/>
        <v>2231.4618399999999</v>
      </c>
      <c r="AR142" s="134">
        <f t="shared" si="40"/>
        <v>2878.5857735999998</v>
      </c>
      <c r="AS142" s="71">
        <f t="shared" si="35"/>
        <v>4094.0126500000001</v>
      </c>
      <c r="AT142" s="72">
        <v>4188</v>
      </c>
    </row>
    <row r="143" spans="1:46" s="154" customFormat="1">
      <c r="A143" s="153" t="s">
        <v>265</v>
      </c>
      <c r="B143" s="167" t="s">
        <v>797</v>
      </c>
      <c r="C143" s="155">
        <v>53.87</v>
      </c>
      <c r="D143" s="155"/>
      <c r="E143" s="168">
        <v>44</v>
      </c>
      <c r="F143" s="158"/>
      <c r="G143" s="158">
        <v>2</v>
      </c>
      <c r="H143" s="158">
        <v>2</v>
      </c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>
        <v>1</v>
      </c>
      <c r="V143" s="158"/>
      <c r="W143" s="158"/>
      <c r="X143" s="158"/>
      <c r="Y143" s="158">
        <v>1</v>
      </c>
      <c r="Z143" s="158"/>
      <c r="AA143" s="158"/>
      <c r="AB143" s="158"/>
      <c r="AC143" s="158"/>
      <c r="AD143" s="158"/>
      <c r="AE143" s="159">
        <f t="shared" si="36"/>
        <v>38</v>
      </c>
      <c r="AF143" s="160">
        <v>38</v>
      </c>
      <c r="AG143" s="160"/>
      <c r="AH143" s="161">
        <f t="shared" si="34"/>
        <v>2047.06</v>
      </c>
      <c r="AI143" s="161"/>
      <c r="AJ143" s="161"/>
      <c r="AK143" s="161">
        <f t="shared" si="42"/>
        <v>86.192000000000007</v>
      </c>
      <c r="AL143" s="161">
        <f t="shared" si="30"/>
        <v>1637.6480000000001</v>
      </c>
      <c r="AM143" s="163">
        <f t="shared" si="37"/>
        <v>1392.0008</v>
      </c>
      <c r="AN143" s="163">
        <f t="shared" si="27"/>
        <v>1364.3654900000001</v>
      </c>
      <c r="AO143" s="163">
        <f t="shared" si="32"/>
        <v>1269.1772000000001</v>
      </c>
      <c r="AP143" s="163">
        <f t="shared" si="38"/>
        <v>1582.6639684000002</v>
      </c>
      <c r="AQ143" s="164">
        <f t="shared" si="39"/>
        <v>1472.2455520000001</v>
      </c>
      <c r="AR143" s="165">
        <f t="shared" si="40"/>
        <v>1899.1967620800001</v>
      </c>
      <c r="AS143" s="166">
        <f t="shared" si="35"/>
        <v>2701.0956699999997</v>
      </c>
    </row>
    <row r="144" spans="1:46" s="72" customFormat="1">
      <c r="A144" s="64" t="s">
        <v>267</v>
      </c>
      <c r="B144" s="127" t="s">
        <v>798</v>
      </c>
      <c r="C144" s="65">
        <v>67.040000000000006</v>
      </c>
      <c r="D144" s="65">
        <v>84.79</v>
      </c>
      <c r="E144" s="66">
        <v>51</v>
      </c>
      <c r="F144" s="67"/>
      <c r="G144" s="67">
        <v>2</v>
      </c>
      <c r="H144" s="67">
        <v>1</v>
      </c>
      <c r="I144" s="67"/>
      <c r="J144" s="67"/>
      <c r="K144" s="67">
        <v>1</v>
      </c>
      <c r="L144" s="67"/>
      <c r="M144" s="67"/>
      <c r="N144" s="96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67"/>
      <c r="AE144" s="26">
        <f t="shared" si="36"/>
        <v>47</v>
      </c>
      <c r="AF144" s="151">
        <v>44</v>
      </c>
      <c r="AG144" s="151"/>
      <c r="AH144" s="68">
        <f t="shared" si="34"/>
        <v>3150.88</v>
      </c>
      <c r="AI144" s="68"/>
      <c r="AJ144" s="69"/>
      <c r="AK144" s="1">
        <f t="shared" si="42"/>
        <v>107.26400000000001</v>
      </c>
      <c r="AL144" s="1">
        <f t="shared" si="30"/>
        <v>2038.0160000000001</v>
      </c>
      <c r="AM144" s="70">
        <f t="shared" si="37"/>
        <v>1732.3136</v>
      </c>
      <c r="AN144" s="132">
        <f t="shared" si="27"/>
        <v>1697.9220800000001</v>
      </c>
      <c r="AO144" s="62">
        <f t="shared" si="32"/>
        <v>1579.4624000000001</v>
      </c>
      <c r="AP144" s="62">
        <f t="shared" si="38"/>
        <v>1969.5896127999999</v>
      </c>
      <c r="AQ144" s="91">
        <f t="shared" si="39"/>
        <v>1832.1763840000001</v>
      </c>
      <c r="AR144" s="134">
        <f t="shared" si="40"/>
        <v>2363.50753536</v>
      </c>
      <c r="AS144" s="71">
        <f t="shared" si="35"/>
        <v>3361.45264</v>
      </c>
      <c r="AT144" s="72">
        <v>4188</v>
      </c>
    </row>
    <row r="145" spans="1:45" s="154" customFormat="1">
      <c r="A145" s="153" t="s">
        <v>270</v>
      </c>
      <c r="B145" s="167" t="s">
        <v>799</v>
      </c>
      <c r="C145" s="155">
        <v>236.93</v>
      </c>
      <c r="D145" s="155"/>
      <c r="E145" s="168">
        <v>1</v>
      </c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9">
        <f t="shared" si="36"/>
        <v>1</v>
      </c>
      <c r="AF145" s="160">
        <v>1</v>
      </c>
      <c r="AG145" s="160"/>
      <c r="AH145" s="161">
        <f t="shared" si="34"/>
        <v>236.93</v>
      </c>
      <c r="AI145" s="161"/>
      <c r="AJ145" s="162"/>
      <c r="AK145" s="161">
        <f t="shared" si="42"/>
        <v>379.08800000000002</v>
      </c>
      <c r="AL145" s="161">
        <f t="shared" si="30"/>
        <v>7202.6720000000005</v>
      </c>
      <c r="AM145" s="163">
        <f t="shared" si="37"/>
        <v>6122.2712000000001</v>
      </c>
      <c r="AN145" s="163">
        <f t="shared" si="27"/>
        <v>6000.7261100000005</v>
      </c>
      <c r="AO145" s="163">
        <f t="shared" si="32"/>
        <v>5582.0708000000004</v>
      </c>
      <c r="AP145" s="163">
        <f t="shared" si="38"/>
        <v>6960.8422876000004</v>
      </c>
      <c r="AQ145" s="164">
        <f t="shared" si="39"/>
        <v>6475.2021279999999</v>
      </c>
      <c r="AR145" s="165">
        <f t="shared" si="40"/>
        <v>8353.0107451200001</v>
      </c>
      <c r="AS145" s="166">
        <f t="shared" si="35"/>
        <v>11879.90713</v>
      </c>
    </row>
    <row r="146" spans="1:45">
      <c r="A146" s="20" t="s">
        <v>271</v>
      </c>
      <c r="B146" s="127" t="s">
        <v>799</v>
      </c>
      <c r="C146" s="21">
        <v>241.18</v>
      </c>
      <c r="D146" s="21"/>
      <c r="E146" s="32">
        <v>6</v>
      </c>
      <c r="F146" s="24"/>
      <c r="G146" s="24"/>
      <c r="H146" s="24">
        <v>1</v>
      </c>
      <c r="I146" s="24"/>
      <c r="J146" s="24"/>
      <c r="K146" s="24"/>
      <c r="L146" s="25"/>
      <c r="M146" s="25"/>
      <c r="N146" s="96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5"/>
      <c r="AE146" s="26">
        <f t="shared" si="36"/>
        <v>5</v>
      </c>
      <c r="AF146" s="151">
        <v>6</v>
      </c>
      <c r="AG146" s="151"/>
      <c r="AH146" s="27">
        <f t="shared" si="34"/>
        <v>1205.9000000000001</v>
      </c>
      <c r="AI146" s="27"/>
      <c r="AJ146" s="28"/>
      <c r="AK146" s="1">
        <f t="shared" si="42"/>
        <v>385.88800000000003</v>
      </c>
      <c r="AL146" s="1">
        <f t="shared" si="30"/>
        <v>7331.8720000000003</v>
      </c>
      <c r="AM146" s="62">
        <f t="shared" si="37"/>
        <v>6232.0911999999998</v>
      </c>
      <c r="AN146" s="132">
        <f t="shared" si="27"/>
        <v>6108.3658599999999</v>
      </c>
      <c r="AO146" s="62">
        <f t="shared" si="32"/>
        <v>5682.2007999999996</v>
      </c>
      <c r="AP146" s="62">
        <f t="shared" si="38"/>
        <v>7085.7043975999995</v>
      </c>
      <c r="AQ146" s="91">
        <f t="shared" si="39"/>
        <v>6591.3529279999993</v>
      </c>
      <c r="AR146" s="133">
        <f t="shared" si="40"/>
        <v>8502.8452771199991</v>
      </c>
      <c r="AS146" s="63">
        <f t="shared" si="35"/>
        <v>12093.006380000001</v>
      </c>
    </row>
    <row r="147" spans="1:45" s="154" customFormat="1">
      <c r="A147" s="153" t="s">
        <v>273</v>
      </c>
      <c r="B147" s="167" t="s">
        <v>800</v>
      </c>
      <c r="C147" s="155">
        <v>239.1</v>
      </c>
      <c r="D147" s="155"/>
      <c r="E147" s="168">
        <v>2</v>
      </c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>
        <v>1</v>
      </c>
      <c r="AA147" s="158"/>
      <c r="AB147" s="158"/>
      <c r="AC147" s="158"/>
      <c r="AD147" s="158"/>
      <c r="AE147" s="159">
        <f t="shared" si="36"/>
        <v>1</v>
      </c>
      <c r="AF147" s="160">
        <v>1</v>
      </c>
      <c r="AG147" s="160"/>
      <c r="AH147" s="161">
        <f t="shared" si="34"/>
        <v>239.1</v>
      </c>
      <c r="AI147" s="161"/>
      <c r="AJ147" s="162"/>
      <c r="AK147" s="161">
        <f t="shared" si="42"/>
        <v>382.56</v>
      </c>
      <c r="AL147" s="161">
        <f t="shared" si="30"/>
        <v>7268.64</v>
      </c>
      <c r="AM147" s="163">
        <f t="shared" si="37"/>
        <v>6178.3440000000001</v>
      </c>
      <c r="AN147" s="163">
        <f t="shared" si="27"/>
        <v>6055.6857</v>
      </c>
      <c r="AO147" s="163">
        <f t="shared" si="32"/>
        <v>5633.1959999999999</v>
      </c>
      <c r="AP147" s="163">
        <f t="shared" si="38"/>
        <v>7024.5954119999997</v>
      </c>
      <c r="AQ147" s="164">
        <f t="shared" si="39"/>
        <v>6534.5073599999996</v>
      </c>
      <c r="AR147" s="165">
        <f t="shared" si="40"/>
        <v>8429.5144943999985</v>
      </c>
      <c r="AS147" s="166">
        <f t="shared" si="35"/>
        <v>11988.713099999999</v>
      </c>
    </row>
    <row r="148" spans="1:45">
      <c r="A148" s="20" t="s">
        <v>275</v>
      </c>
      <c r="B148" s="127" t="s">
        <v>801</v>
      </c>
      <c r="C148" s="21">
        <v>252.69</v>
      </c>
      <c r="D148" s="21"/>
      <c r="E148" s="32">
        <v>1</v>
      </c>
      <c r="F148" s="24"/>
      <c r="G148" s="24"/>
      <c r="H148" s="24"/>
      <c r="I148" s="24"/>
      <c r="J148" s="24"/>
      <c r="K148" s="24"/>
      <c r="L148" s="25"/>
      <c r="M148" s="25"/>
      <c r="N148" s="96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5"/>
      <c r="AE148" s="26">
        <f t="shared" si="36"/>
        <v>1</v>
      </c>
      <c r="AF148" s="151"/>
      <c r="AG148" s="151"/>
      <c r="AH148" s="27">
        <f t="shared" si="34"/>
        <v>252.69</v>
      </c>
      <c r="AI148" s="27"/>
      <c r="AJ148" s="28"/>
      <c r="AK148" s="1">
        <f t="shared" si="42"/>
        <v>404.30400000000003</v>
      </c>
      <c r="AL148" s="1">
        <f t="shared" si="30"/>
        <v>7681.7760000000007</v>
      </c>
      <c r="AM148" s="62">
        <f t="shared" si="37"/>
        <v>6529.5096000000003</v>
      </c>
      <c r="AN148" s="132">
        <f t="shared" si="27"/>
        <v>6399.8796299999995</v>
      </c>
      <c r="AO148" s="62">
        <f t="shared" si="32"/>
        <v>5953.3764000000001</v>
      </c>
      <c r="AP148" s="62">
        <f t="shared" si="38"/>
        <v>7423.8603707999991</v>
      </c>
      <c r="AQ148" s="91">
        <f t="shared" si="39"/>
        <v>6905.9166239999995</v>
      </c>
      <c r="AR148" s="133">
        <f t="shared" si="40"/>
        <v>8908.6324449599979</v>
      </c>
      <c r="AS148" s="63">
        <f t="shared" si="35"/>
        <v>12670.129289999999</v>
      </c>
    </row>
    <row r="149" spans="1:45">
      <c r="A149" s="20" t="s">
        <v>277</v>
      </c>
      <c r="B149" s="20" t="s">
        <v>278</v>
      </c>
      <c r="C149" s="21">
        <v>123.37</v>
      </c>
      <c r="D149" s="21"/>
      <c r="E149" s="32">
        <v>3</v>
      </c>
      <c r="F149" s="24"/>
      <c r="G149" s="24"/>
      <c r="H149" s="24"/>
      <c r="I149" s="24"/>
      <c r="J149" s="24"/>
      <c r="K149" s="24"/>
      <c r="L149" s="25"/>
      <c r="M149" s="25"/>
      <c r="N149" s="96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5"/>
      <c r="AE149" s="26">
        <f t="shared" si="36"/>
        <v>3</v>
      </c>
      <c r="AF149" s="151">
        <v>2</v>
      </c>
      <c r="AG149" s="151"/>
      <c r="AH149" s="27">
        <f t="shared" si="34"/>
        <v>370.11</v>
      </c>
      <c r="AI149" s="27"/>
      <c r="AJ149" s="28"/>
      <c r="AK149" s="1">
        <f t="shared" si="42"/>
        <v>197.39200000000002</v>
      </c>
      <c r="AL149" s="1">
        <f t="shared" si="30"/>
        <v>3750.4480000000003</v>
      </c>
      <c r="AM149" s="62">
        <f t="shared" si="37"/>
        <v>3187.8808000000004</v>
      </c>
      <c r="AN149" s="132">
        <f t="shared" ref="AN149:AN209" si="43">+AK149/1.6*$AK$4*$AL$6</f>
        <v>3124.5919900000004</v>
      </c>
      <c r="AO149" s="62">
        <f t="shared" si="32"/>
        <v>2906.5972000000002</v>
      </c>
      <c r="AP149" s="62">
        <f t="shared" si="38"/>
        <v>3624.5267084000002</v>
      </c>
      <c r="AQ149" s="91">
        <f t="shared" si="39"/>
        <v>3371.652752</v>
      </c>
      <c r="AR149" s="134">
        <f t="shared" si="40"/>
        <v>4349.4320500800004</v>
      </c>
      <c r="AS149" s="63">
        <f t="shared" si="35"/>
        <v>6185.8951699999998</v>
      </c>
    </row>
    <row r="150" spans="1:45">
      <c r="A150" s="20" t="s">
        <v>279</v>
      </c>
      <c r="B150" s="20" t="s">
        <v>278</v>
      </c>
      <c r="C150" s="21">
        <v>134.06</v>
      </c>
      <c r="D150" s="21"/>
      <c r="E150" s="32">
        <v>2</v>
      </c>
      <c r="F150" s="24"/>
      <c r="G150" s="24"/>
      <c r="H150" s="24"/>
      <c r="I150" s="24"/>
      <c r="J150" s="24"/>
      <c r="K150" s="24"/>
      <c r="L150" s="25"/>
      <c r="M150" s="25"/>
      <c r="N150" s="96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5"/>
      <c r="AE150" s="26">
        <f t="shared" si="36"/>
        <v>2</v>
      </c>
      <c r="AF150" s="151">
        <v>1</v>
      </c>
      <c r="AG150" s="151"/>
      <c r="AH150" s="27">
        <f t="shared" si="34"/>
        <v>268.12</v>
      </c>
      <c r="AI150" s="27"/>
      <c r="AJ150" s="28"/>
      <c r="AK150" s="1">
        <f t="shared" si="42"/>
        <v>214.49600000000001</v>
      </c>
      <c r="AL150" s="1">
        <f t="shared" si="30"/>
        <v>4075.424</v>
      </c>
      <c r="AM150" s="62">
        <f t="shared" si="37"/>
        <v>3464.1104</v>
      </c>
      <c r="AN150" s="132">
        <f t="shared" si="43"/>
        <v>3395.3376199999998</v>
      </c>
      <c r="AO150" s="62">
        <f t="shared" si="32"/>
        <v>3158.4535999999998</v>
      </c>
      <c r="AP150" s="62">
        <f t="shared" si="38"/>
        <v>3938.5916391999995</v>
      </c>
      <c r="AQ150" s="91">
        <f t="shared" si="39"/>
        <v>3663.8061759999996</v>
      </c>
      <c r="AR150" s="134">
        <f t="shared" si="40"/>
        <v>4726.3099670399988</v>
      </c>
      <c r="AS150" s="63">
        <f t="shared" si="35"/>
        <v>6721.9024600000002</v>
      </c>
    </row>
    <row r="151" spans="1:45">
      <c r="A151" s="20" t="s">
        <v>280</v>
      </c>
      <c r="B151" s="127" t="s">
        <v>802</v>
      </c>
      <c r="C151" s="21">
        <v>4.9000000000000004</v>
      </c>
      <c r="D151" s="21">
        <v>6.15</v>
      </c>
      <c r="E151" s="32">
        <v>80</v>
      </c>
      <c r="F151" s="24"/>
      <c r="G151" s="24"/>
      <c r="H151" s="24"/>
      <c r="I151" s="24"/>
      <c r="J151" s="24"/>
      <c r="K151" s="24"/>
      <c r="L151" s="25"/>
      <c r="M151" s="25"/>
      <c r="N151" s="96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5"/>
      <c r="AE151" s="26">
        <f t="shared" si="36"/>
        <v>80</v>
      </c>
      <c r="AF151" s="151">
        <v>79</v>
      </c>
      <c r="AG151" s="151"/>
      <c r="AH151" s="27">
        <f t="shared" si="34"/>
        <v>392</v>
      </c>
      <c r="AI151" s="27"/>
      <c r="AJ151" s="1"/>
      <c r="AK151" s="1">
        <f t="shared" si="42"/>
        <v>7.8400000000000007</v>
      </c>
      <c r="AL151" s="1">
        <f t="shared" si="30"/>
        <v>148.96</v>
      </c>
      <c r="AM151" s="62">
        <f t="shared" si="37"/>
        <v>126.616</v>
      </c>
      <c r="AN151" s="132">
        <f t="shared" si="43"/>
        <v>124.10230000000001</v>
      </c>
      <c r="AO151" s="62">
        <f t="shared" si="32"/>
        <v>115.44400000000002</v>
      </c>
      <c r="AP151" s="62">
        <f t="shared" si="38"/>
        <v>143.95866800000002</v>
      </c>
      <c r="AQ151" s="91">
        <f t="shared" si="39"/>
        <v>133.91504</v>
      </c>
      <c r="AR151" s="134">
        <f t="shared" si="40"/>
        <v>172.7504016</v>
      </c>
      <c r="AS151" s="63">
        <f t="shared" si="35"/>
        <v>245.6909</v>
      </c>
    </row>
    <row r="152" spans="1:45">
      <c r="A152" s="20" t="s">
        <v>282</v>
      </c>
      <c r="B152" s="127" t="s">
        <v>803</v>
      </c>
      <c r="C152" s="21">
        <v>8.81</v>
      </c>
      <c r="D152" s="21">
        <v>17.489999999999998</v>
      </c>
      <c r="E152" s="32">
        <v>84</v>
      </c>
      <c r="F152" s="24"/>
      <c r="G152" s="24"/>
      <c r="H152" s="24"/>
      <c r="I152" s="24"/>
      <c r="J152" s="24"/>
      <c r="K152" s="24"/>
      <c r="L152" s="25"/>
      <c r="M152" s="25"/>
      <c r="N152" s="96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5"/>
      <c r="AE152" s="26">
        <f t="shared" si="36"/>
        <v>84</v>
      </c>
      <c r="AF152" s="151">
        <v>82</v>
      </c>
      <c r="AG152" s="151"/>
      <c r="AH152" s="27">
        <f t="shared" si="34"/>
        <v>740.04000000000008</v>
      </c>
      <c r="AI152" s="27"/>
      <c r="AJ152" s="1"/>
      <c r="AK152" s="1">
        <f t="shared" si="42"/>
        <v>14.096000000000002</v>
      </c>
      <c r="AL152" s="1">
        <f t="shared" si="30"/>
        <v>267.82400000000001</v>
      </c>
      <c r="AM152" s="62">
        <f t="shared" si="37"/>
        <v>227.65039999999999</v>
      </c>
      <c r="AN152" s="132">
        <f t="shared" si="43"/>
        <v>223.13087000000002</v>
      </c>
      <c r="AO152" s="62">
        <f t="shared" si="32"/>
        <v>207.56360000000001</v>
      </c>
      <c r="AP152" s="62">
        <f t="shared" si="38"/>
        <v>258.83180920000001</v>
      </c>
      <c r="AQ152" s="91">
        <f t="shared" si="39"/>
        <v>240.773776</v>
      </c>
      <c r="AR152" s="134">
        <f t="shared" si="40"/>
        <v>310.59817104000001</v>
      </c>
      <c r="AS152" s="63">
        <f t="shared" si="35"/>
        <v>441.74220999999994</v>
      </c>
    </row>
    <row r="153" spans="1:45">
      <c r="A153" s="20" t="s">
        <v>284</v>
      </c>
      <c r="B153" s="20" t="s">
        <v>285</v>
      </c>
      <c r="C153" s="21">
        <v>23.84</v>
      </c>
      <c r="D153" s="21"/>
      <c r="E153" s="32">
        <v>60</v>
      </c>
      <c r="F153" s="24"/>
      <c r="G153" s="24"/>
      <c r="H153" s="24"/>
      <c r="I153" s="24"/>
      <c r="J153" s="24"/>
      <c r="K153" s="24"/>
      <c r="L153" s="25"/>
      <c r="M153" s="25"/>
      <c r="N153" s="96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5"/>
      <c r="AE153" s="26">
        <f t="shared" si="36"/>
        <v>60</v>
      </c>
      <c r="AF153" s="151">
        <v>58</v>
      </c>
      <c r="AG153" s="151"/>
      <c r="AH153" s="27">
        <f t="shared" si="34"/>
        <v>1430.4</v>
      </c>
      <c r="AI153" s="27"/>
      <c r="AJ153" s="1"/>
      <c r="AK153" s="1">
        <f t="shared" si="42"/>
        <v>38.143999999999998</v>
      </c>
      <c r="AL153" s="1">
        <f t="shared" si="30"/>
        <v>724.73599999999999</v>
      </c>
      <c r="AM153" s="62">
        <f t="shared" si="37"/>
        <v>616.02559999999994</v>
      </c>
      <c r="AN153" s="132">
        <f t="shared" si="43"/>
        <v>603.79567999999983</v>
      </c>
      <c r="AO153" s="62">
        <f t="shared" si="32"/>
        <v>561.67039999999997</v>
      </c>
      <c r="AP153" s="62">
        <f t="shared" si="38"/>
        <v>700.40298879999978</v>
      </c>
      <c r="AQ153" s="91">
        <f t="shared" si="39"/>
        <v>651.53766399999995</v>
      </c>
      <c r="AR153" s="134">
        <f t="shared" si="40"/>
        <v>840.48358655999971</v>
      </c>
      <c r="AS153" s="63">
        <f t="shared" si="35"/>
        <v>1195.3614399999999</v>
      </c>
    </row>
    <row r="154" spans="1:45">
      <c r="A154" s="20" t="s">
        <v>286</v>
      </c>
      <c r="B154" s="20" t="s">
        <v>287</v>
      </c>
      <c r="C154" s="21">
        <v>22.91</v>
      </c>
      <c r="D154" s="21"/>
      <c r="E154" s="32">
        <v>17</v>
      </c>
      <c r="F154" s="24"/>
      <c r="G154" s="24"/>
      <c r="H154" s="24"/>
      <c r="I154" s="24"/>
      <c r="J154" s="24"/>
      <c r="K154" s="24"/>
      <c r="L154" s="25"/>
      <c r="M154" s="25"/>
      <c r="N154" s="96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5"/>
      <c r="AE154" s="26">
        <f t="shared" si="36"/>
        <v>17</v>
      </c>
      <c r="AF154" s="151">
        <v>16</v>
      </c>
      <c r="AG154" s="151"/>
      <c r="AH154" s="27">
        <f t="shared" si="34"/>
        <v>389.47</v>
      </c>
      <c r="AI154" s="27"/>
      <c r="AJ154" s="28"/>
      <c r="AK154" s="1">
        <f t="shared" si="42"/>
        <v>36.655999999999999</v>
      </c>
      <c r="AL154" s="1">
        <f t="shared" si="30"/>
        <v>696.46399999999994</v>
      </c>
      <c r="AM154" s="62">
        <f t="shared" si="37"/>
        <v>591.99439999999993</v>
      </c>
      <c r="AN154" s="132">
        <f t="shared" si="43"/>
        <v>580.24156999999991</v>
      </c>
      <c r="AO154" s="62">
        <f t="shared" si="32"/>
        <v>539.75959999999998</v>
      </c>
      <c r="AP154" s="62">
        <f t="shared" si="38"/>
        <v>673.08022119999987</v>
      </c>
      <c r="AQ154" s="91">
        <f t="shared" si="39"/>
        <v>626.12113599999998</v>
      </c>
      <c r="AR154" s="134">
        <f t="shared" si="40"/>
        <v>807.69626543999982</v>
      </c>
      <c r="AS154" s="63">
        <f t="shared" si="35"/>
        <v>1148.7303099999999</v>
      </c>
    </row>
    <row r="155" spans="1:45">
      <c r="A155" s="20" t="s">
        <v>288</v>
      </c>
      <c r="B155" s="20" t="s">
        <v>289</v>
      </c>
      <c r="C155" s="21">
        <v>25.53</v>
      </c>
      <c r="D155" s="21"/>
      <c r="E155" s="32">
        <v>16</v>
      </c>
      <c r="F155" s="24"/>
      <c r="G155" s="24"/>
      <c r="H155" s="24"/>
      <c r="I155" s="24"/>
      <c r="J155" s="24"/>
      <c r="K155" s="24"/>
      <c r="L155" s="25"/>
      <c r="M155" s="25"/>
      <c r="N155" s="96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5"/>
      <c r="AE155" s="26">
        <f t="shared" si="36"/>
        <v>16</v>
      </c>
      <c r="AF155" s="151">
        <v>15</v>
      </c>
      <c r="AG155" s="151"/>
      <c r="AH155" s="27">
        <f t="shared" si="34"/>
        <v>408.48</v>
      </c>
      <c r="AI155" s="27"/>
      <c r="AJ155" s="28"/>
      <c r="AK155" s="1">
        <f t="shared" si="42"/>
        <v>40.848000000000006</v>
      </c>
      <c r="AL155" s="1">
        <f t="shared" si="30"/>
        <v>776.11200000000008</v>
      </c>
      <c r="AM155" s="62">
        <f t="shared" si="37"/>
        <v>659.6952</v>
      </c>
      <c r="AN155" s="132">
        <f t="shared" si="43"/>
        <v>646.59830999999997</v>
      </c>
      <c r="AO155" s="62">
        <f t="shared" si="32"/>
        <v>601.48680000000002</v>
      </c>
      <c r="AP155" s="62">
        <f t="shared" si="38"/>
        <v>750.0540395999999</v>
      </c>
      <c r="AQ155" s="91">
        <f t="shared" si="39"/>
        <v>697.72468800000001</v>
      </c>
      <c r="AR155" s="134">
        <f t="shared" si="40"/>
        <v>900.06484751999983</v>
      </c>
      <c r="AS155" s="63">
        <f t="shared" si="35"/>
        <v>1280.0997299999999</v>
      </c>
    </row>
    <row r="156" spans="1:45">
      <c r="A156" s="20" t="s">
        <v>290</v>
      </c>
      <c r="B156" s="20" t="s">
        <v>291</v>
      </c>
      <c r="C156" s="21">
        <v>31.29</v>
      </c>
      <c r="D156" s="21"/>
      <c r="E156" s="32">
        <v>49</v>
      </c>
      <c r="F156" s="24"/>
      <c r="G156" s="24"/>
      <c r="H156" s="24"/>
      <c r="I156" s="24"/>
      <c r="J156" s="24"/>
      <c r="K156" s="24"/>
      <c r="L156" s="25"/>
      <c r="M156" s="25"/>
      <c r="N156" s="96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5"/>
      <c r="AE156" s="26">
        <f t="shared" si="36"/>
        <v>49</v>
      </c>
      <c r="AF156" s="151">
        <v>48</v>
      </c>
      <c r="AG156" s="151"/>
      <c r="AH156" s="27">
        <f t="shared" si="34"/>
        <v>1533.21</v>
      </c>
      <c r="AI156" s="27"/>
      <c r="AJ156" s="1"/>
      <c r="AK156" s="1">
        <f t="shared" si="42"/>
        <v>50.064</v>
      </c>
      <c r="AL156" s="1">
        <f t="shared" si="30"/>
        <v>951.21600000000001</v>
      </c>
      <c r="AM156" s="62">
        <f t="shared" si="37"/>
        <v>808.53359999999998</v>
      </c>
      <c r="AN156" s="132">
        <f t="shared" si="43"/>
        <v>792.48182999999995</v>
      </c>
      <c r="AO156" s="62">
        <f t="shared" si="32"/>
        <v>737.19239999999991</v>
      </c>
      <c r="AP156" s="62">
        <f t="shared" si="38"/>
        <v>919.27892279999992</v>
      </c>
      <c r="AQ156" s="91">
        <f t="shared" si="39"/>
        <v>855.14318399999979</v>
      </c>
      <c r="AR156" s="134">
        <f t="shared" si="40"/>
        <v>1103.1347073599998</v>
      </c>
      <c r="AS156" s="63">
        <f t="shared" si="35"/>
        <v>1568.9118899999999</v>
      </c>
    </row>
    <row r="157" spans="1:45">
      <c r="A157" s="20" t="s">
        <v>292</v>
      </c>
      <c r="B157" s="20" t="s">
        <v>293</v>
      </c>
      <c r="C157" s="21">
        <v>75.84</v>
      </c>
      <c r="D157" s="21"/>
      <c r="E157" s="32">
        <v>2</v>
      </c>
      <c r="F157" s="24"/>
      <c r="G157" s="24"/>
      <c r="H157" s="24"/>
      <c r="I157" s="24"/>
      <c r="J157" s="24"/>
      <c r="K157" s="24"/>
      <c r="L157" s="25"/>
      <c r="M157" s="25"/>
      <c r="N157" s="96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5"/>
      <c r="AE157" s="26">
        <f t="shared" si="36"/>
        <v>2</v>
      </c>
      <c r="AF157" s="151">
        <v>1</v>
      </c>
      <c r="AG157" s="151"/>
      <c r="AH157" s="27">
        <f t="shared" si="34"/>
        <v>151.68</v>
      </c>
      <c r="AI157" s="27"/>
      <c r="AJ157" s="28"/>
      <c r="AK157" s="1">
        <f t="shared" si="42"/>
        <v>121.34400000000001</v>
      </c>
      <c r="AL157" s="1">
        <f t="shared" si="30"/>
        <v>2305.5360000000001</v>
      </c>
      <c r="AM157" s="62">
        <f t="shared" si="37"/>
        <v>1959.7056</v>
      </c>
      <c r="AN157" s="132">
        <f t="shared" si="43"/>
        <v>1920.7996799999999</v>
      </c>
      <c r="AO157" s="62">
        <f t="shared" si="32"/>
        <v>1786.7904000000001</v>
      </c>
      <c r="AP157" s="62">
        <f t="shared" si="38"/>
        <v>2228.1276287999995</v>
      </c>
      <c r="AQ157" s="91">
        <f t="shared" si="39"/>
        <v>2072.676864</v>
      </c>
      <c r="AR157" s="134">
        <f t="shared" si="40"/>
        <v>2673.7531545599991</v>
      </c>
      <c r="AS157" s="63">
        <f t="shared" si="35"/>
        <v>3802.69344</v>
      </c>
    </row>
    <row r="158" spans="1:45">
      <c r="A158" s="20" t="s">
        <v>294</v>
      </c>
      <c r="B158" s="20" t="s">
        <v>295</v>
      </c>
      <c r="C158" s="21">
        <v>64.97</v>
      </c>
      <c r="D158" s="21"/>
      <c r="E158" s="32">
        <v>1</v>
      </c>
      <c r="F158" s="24"/>
      <c r="G158" s="24"/>
      <c r="H158" s="24"/>
      <c r="I158" s="24"/>
      <c r="J158" s="24"/>
      <c r="K158" s="24"/>
      <c r="L158" s="25"/>
      <c r="M158" s="25"/>
      <c r="N158" s="96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5"/>
      <c r="AE158" s="26">
        <f t="shared" si="36"/>
        <v>1</v>
      </c>
      <c r="AF158" s="151"/>
      <c r="AG158" s="151"/>
      <c r="AH158" s="27">
        <f t="shared" si="34"/>
        <v>64.97</v>
      </c>
      <c r="AI158" s="27"/>
      <c r="AJ158" s="28"/>
      <c r="AK158" s="1">
        <f t="shared" si="42"/>
        <v>103.952</v>
      </c>
      <c r="AL158" s="1">
        <f t="shared" si="30"/>
        <v>1975.088</v>
      </c>
      <c r="AM158" s="62">
        <f t="shared" si="37"/>
        <v>1678.8247999999999</v>
      </c>
      <c r="AN158" s="132">
        <f t="shared" si="43"/>
        <v>1645.4951899999999</v>
      </c>
      <c r="AO158" s="62">
        <f t="shared" si="32"/>
        <v>1530.6931999999999</v>
      </c>
      <c r="AP158" s="62">
        <f t="shared" si="38"/>
        <v>1908.7744203999998</v>
      </c>
      <c r="AQ158" s="91">
        <f t="shared" si="39"/>
        <v>1775.6041119999998</v>
      </c>
      <c r="AR158" s="133">
        <f t="shared" si="40"/>
        <v>2290.5293044799996</v>
      </c>
      <c r="AS158" s="63">
        <f t="shared" si="35"/>
        <v>3257.660769999999</v>
      </c>
    </row>
    <row r="159" spans="1:45">
      <c r="A159" s="20" t="s">
        <v>296</v>
      </c>
      <c r="B159" s="20" t="s">
        <v>297</v>
      </c>
      <c r="C159" s="21">
        <v>97.57</v>
      </c>
      <c r="D159" s="21"/>
      <c r="E159" s="32">
        <v>3</v>
      </c>
      <c r="F159" s="24"/>
      <c r="G159" s="24"/>
      <c r="H159" s="24"/>
      <c r="I159" s="24"/>
      <c r="J159" s="24"/>
      <c r="K159" s="24"/>
      <c r="L159" s="25"/>
      <c r="M159" s="25"/>
      <c r="N159" s="96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5"/>
      <c r="AE159" s="26">
        <f t="shared" si="36"/>
        <v>3</v>
      </c>
      <c r="AF159" s="151">
        <v>2</v>
      </c>
      <c r="AG159" s="151"/>
      <c r="AH159" s="27">
        <f t="shared" si="34"/>
        <v>292.70999999999998</v>
      </c>
      <c r="AI159" s="27"/>
      <c r="AJ159" s="28"/>
      <c r="AK159" s="1">
        <f t="shared" si="42"/>
        <v>156.11199999999999</v>
      </c>
      <c r="AL159" s="1">
        <f t="shared" si="30"/>
        <v>2966.1279999999997</v>
      </c>
      <c r="AM159" s="62">
        <f t="shared" si="37"/>
        <v>2521.2087999999999</v>
      </c>
      <c r="AN159" s="132">
        <f t="shared" si="43"/>
        <v>2471.1553899999994</v>
      </c>
      <c r="AO159" s="62">
        <f t="shared" si="32"/>
        <v>2298.7491999999997</v>
      </c>
      <c r="AP159" s="62">
        <f t="shared" si="38"/>
        <v>2866.5402523999992</v>
      </c>
      <c r="AQ159" s="91">
        <f t="shared" si="39"/>
        <v>2666.5490719999993</v>
      </c>
      <c r="AR159" s="134">
        <f t="shared" si="40"/>
        <v>3439.8483028799988</v>
      </c>
      <c r="AS159" s="63">
        <f t="shared" si="35"/>
        <v>4892.2573699999994</v>
      </c>
    </row>
    <row r="160" spans="1:45">
      <c r="A160" s="20" t="s">
        <v>298</v>
      </c>
      <c r="B160" s="20" t="s">
        <v>299</v>
      </c>
      <c r="C160" s="21">
        <v>24.1</v>
      </c>
      <c r="D160" s="21"/>
      <c r="E160" s="32">
        <v>5</v>
      </c>
      <c r="F160" s="24"/>
      <c r="G160" s="24"/>
      <c r="H160" s="24"/>
      <c r="I160" s="24"/>
      <c r="J160" s="24"/>
      <c r="K160" s="24"/>
      <c r="L160" s="25"/>
      <c r="M160" s="25"/>
      <c r="N160" s="96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5"/>
      <c r="AE160" s="26">
        <f t="shared" si="36"/>
        <v>5</v>
      </c>
      <c r="AF160" s="151">
        <v>4</v>
      </c>
      <c r="AG160" s="151"/>
      <c r="AH160" s="27">
        <f t="shared" si="34"/>
        <v>120.5</v>
      </c>
      <c r="AI160" s="27"/>
      <c r="AJ160" s="28"/>
      <c r="AK160" s="1">
        <f t="shared" si="42"/>
        <v>38.56</v>
      </c>
      <c r="AL160" s="1">
        <f t="shared" si="30"/>
        <v>732.6400000000001</v>
      </c>
      <c r="AM160" s="62">
        <f t="shared" si="37"/>
        <v>622.74400000000003</v>
      </c>
      <c r="AN160" s="132">
        <f t="shared" si="43"/>
        <v>610.38070000000005</v>
      </c>
      <c r="AO160" s="62">
        <f t="shared" si="32"/>
        <v>567.79600000000005</v>
      </c>
      <c r="AP160" s="62">
        <f t="shared" si="38"/>
        <v>708.04161199999999</v>
      </c>
      <c r="AQ160" s="91">
        <f t="shared" si="39"/>
        <v>658.64336000000003</v>
      </c>
      <c r="AR160" s="134">
        <f t="shared" si="40"/>
        <v>849.64993440000001</v>
      </c>
      <c r="AS160" s="63">
        <f t="shared" si="35"/>
        <v>1208.3980999999999</v>
      </c>
    </row>
    <row r="161" spans="1:46" s="72" customFormat="1">
      <c r="A161" s="64" t="s">
        <v>300</v>
      </c>
      <c r="B161" s="64" t="s">
        <v>301</v>
      </c>
      <c r="C161" s="65">
        <v>24.61</v>
      </c>
      <c r="D161" s="65"/>
      <c r="E161" s="66">
        <v>12</v>
      </c>
      <c r="F161" s="67">
        <v>2</v>
      </c>
      <c r="G161" s="67">
        <v>2</v>
      </c>
      <c r="H161" s="67">
        <v>1</v>
      </c>
      <c r="I161" s="67"/>
      <c r="J161" s="67"/>
      <c r="K161" s="67"/>
      <c r="L161" s="67"/>
      <c r="M161" s="67"/>
      <c r="N161" s="96"/>
      <c r="O161" s="24">
        <v>7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67"/>
      <c r="AE161" s="26">
        <f t="shared" si="36"/>
        <v>0</v>
      </c>
      <c r="AF161" s="151"/>
      <c r="AG161" s="151"/>
      <c r="AH161" s="68">
        <f t="shared" si="34"/>
        <v>0</v>
      </c>
      <c r="AI161" s="68"/>
      <c r="AJ161" s="68"/>
      <c r="AK161" s="1">
        <f t="shared" si="42"/>
        <v>39.376000000000005</v>
      </c>
      <c r="AL161" s="1">
        <f t="shared" si="30"/>
        <v>748.14400000000012</v>
      </c>
      <c r="AM161" s="70">
        <f t="shared" si="37"/>
        <v>635.92240000000004</v>
      </c>
      <c r="AN161" s="132">
        <f t="shared" si="43"/>
        <v>623.29747000000009</v>
      </c>
      <c r="AO161" s="62">
        <f t="shared" si="32"/>
        <v>579.8116</v>
      </c>
      <c r="AP161" s="62">
        <f t="shared" si="38"/>
        <v>723.02506520000009</v>
      </c>
      <c r="AQ161" s="91">
        <f t="shared" si="39"/>
        <v>672.581456</v>
      </c>
      <c r="AR161" s="134">
        <f t="shared" si="40"/>
        <v>867.6300782400001</v>
      </c>
      <c r="AS161" s="71">
        <f t="shared" si="35"/>
        <v>1233.9700099999998</v>
      </c>
      <c r="AT161" s="72">
        <v>1543</v>
      </c>
    </row>
    <row r="162" spans="1:46" s="154" customFormat="1">
      <c r="A162" s="153" t="s">
        <v>302</v>
      </c>
      <c r="B162" s="153" t="s">
        <v>303</v>
      </c>
      <c r="C162" s="155">
        <v>41.17</v>
      </c>
      <c r="D162" s="155"/>
      <c r="E162" s="168">
        <v>15</v>
      </c>
      <c r="F162" s="158"/>
      <c r="G162" s="158">
        <v>2</v>
      </c>
      <c r="H162" s="158">
        <v>1</v>
      </c>
      <c r="I162" s="158"/>
      <c r="J162" s="158"/>
      <c r="K162" s="158"/>
      <c r="L162" s="158"/>
      <c r="M162" s="158"/>
      <c r="N162" s="158"/>
      <c r="O162" s="158">
        <v>6</v>
      </c>
      <c r="P162" s="158"/>
      <c r="Q162" s="158"/>
      <c r="R162" s="158"/>
      <c r="S162" s="158"/>
      <c r="T162" s="158"/>
      <c r="U162" s="158"/>
      <c r="V162" s="158"/>
      <c r="W162" s="158">
        <v>2</v>
      </c>
      <c r="X162" s="158"/>
      <c r="Y162" s="158"/>
      <c r="Z162" s="158">
        <v>3</v>
      </c>
      <c r="AA162" s="158"/>
      <c r="AB162" s="158"/>
      <c r="AC162" s="158"/>
      <c r="AD162" s="158"/>
      <c r="AE162" s="159">
        <f t="shared" si="36"/>
        <v>1</v>
      </c>
      <c r="AF162" s="160">
        <v>1</v>
      </c>
      <c r="AG162" s="160"/>
      <c r="AH162" s="161">
        <f t="shared" si="34"/>
        <v>41.17</v>
      </c>
      <c r="AI162" s="161"/>
      <c r="AJ162" s="161"/>
      <c r="AK162" s="161">
        <f t="shared" si="42"/>
        <v>65.872</v>
      </c>
      <c r="AL162" s="161">
        <f t="shared" si="30"/>
        <v>1251.568</v>
      </c>
      <c r="AM162" s="163">
        <f t="shared" si="37"/>
        <v>1063.8327999999999</v>
      </c>
      <c r="AN162" s="163">
        <f t="shared" si="43"/>
        <v>1042.7125899999999</v>
      </c>
      <c r="AO162" s="163">
        <f t="shared" si="32"/>
        <v>969.9652000000001</v>
      </c>
      <c r="AP162" s="163">
        <f t="shared" si="38"/>
        <v>1209.5466043999998</v>
      </c>
      <c r="AQ162" s="164">
        <f t="shared" si="39"/>
        <v>1125.1596320000001</v>
      </c>
      <c r="AR162" s="165">
        <f t="shared" si="40"/>
        <v>1451.4559252799997</v>
      </c>
      <c r="AS162" s="166">
        <f t="shared" si="35"/>
        <v>2064.3049699999997</v>
      </c>
      <c r="AT162" s="154">
        <v>1763</v>
      </c>
    </row>
    <row r="163" spans="1:46">
      <c r="A163" s="20" t="s">
        <v>304</v>
      </c>
      <c r="B163" s="20" t="s">
        <v>305</v>
      </c>
      <c r="C163" s="21">
        <v>76.28</v>
      </c>
      <c r="D163" s="21"/>
      <c r="E163" s="32">
        <v>1</v>
      </c>
      <c r="F163" s="23"/>
      <c r="G163" s="24"/>
      <c r="H163" s="24"/>
      <c r="I163" s="24"/>
      <c r="J163" s="24"/>
      <c r="K163" s="24"/>
      <c r="L163" s="25"/>
      <c r="M163" s="25"/>
      <c r="N163" s="96"/>
      <c r="O163" s="24">
        <v>1</v>
      </c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5"/>
      <c r="AE163" s="26">
        <f t="shared" si="36"/>
        <v>0</v>
      </c>
      <c r="AF163" s="151"/>
      <c r="AG163" s="151"/>
      <c r="AH163" s="27">
        <f t="shared" si="34"/>
        <v>0</v>
      </c>
      <c r="AI163" s="27"/>
      <c r="AJ163" s="28"/>
      <c r="AK163" s="1">
        <f t="shared" si="42"/>
        <v>122.048</v>
      </c>
      <c r="AL163" s="1">
        <f t="shared" si="30"/>
        <v>2318.9120000000003</v>
      </c>
      <c r="AM163" s="62">
        <f t="shared" si="37"/>
        <v>1971.0752000000002</v>
      </c>
      <c r="AN163" s="132">
        <f t="shared" si="43"/>
        <v>1931.9435600000002</v>
      </c>
      <c r="AO163" s="62">
        <f t="shared" si="32"/>
        <v>1797.1568</v>
      </c>
      <c r="AP163" s="62">
        <f t="shared" si="38"/>
        <v>2241.0545296</v>
      </c>
      <c r="AQ163" s="91">
        <f t="shared" si="39"/>
        <v>2084.7018880000001</v>
      </c>
      <c r="AR163" s="134">
        <f t="shared" si="40"/>
        <v>2689.2654355199998</v>
      </c>
      <c r="AS163" s="63">
        <f t="shared" si="35"/>
        <v>3824.7554799999998</v>
      </c>
    </row>
    <row r="164" spans="1:46" s="72" customFormat="1">
      <c r="A164" s="64" t="s">
        <v>306</v>
      </c>
      <c r="B164" s="64" t="s">
        <v>307</v>
      </c>
      <c r="C164" s="65">
        <v>34.33</v>
      </c>
      <c r="D164" s="128">
        <v>40.49</v>
      </c>
      <c r="E164" s="66">
        <v>7</v>
      </c>
      <c r="F164" s="75"/>
      <c r="G164" s="67"/>
      <c r="H164" s="67"/>
      <c r="I164" s="67">
        <v>7</v>
      </c>
      <c r="J164" s="67"/>
      <c r="K164" s="67"/>
      <c r="L164" s="67"/>
      <c r="M164" s="67"/>
      <c r="N164" s="96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67"/>
      <c r="AE164" s="26">
        <f t="shared" si="36"/>
        <v>0</v>
      </c>
      <c r="AF164" s="151"/>
      <c r="AG164" s="151"/>
      <c r="AH164" s="68">
        <f t="shared" si="34"/>
        <v>0</v>
      </c>
      <c r="AI164" s="68"/>
      <c r="AJ164" s="69"/>
      <c r="AK164" s="1">
        <f>+D164*$AK$6</f>
        <v>64.784000000000006</v>
      </c>
      <c r="AL164" s="1">
        <f t="shared" si="30"/>
        <v>1230.8960000000002</v>
      </c>
      <c r="AM164" s="70">
        <f t="shared" si="37"/>
        <v>1046.2616</v>
      </c>
      <c r="AN164" s="132">
        <f t="shared" si="43"/>
        <v>1025.4902300000001</v>
      </c>
      <c r="AO164" s="62">
        <f t="shared" si="32"/>
        <v>808.81479999999988</v>
      </c>
      <c r="AP164" s="62">
        <f t="shared" si="38"/>
        <v>1189.5686668000001</v>
      </c>
      <c r="AQ164" s="91">
        <f t="shared" si="39"/>
        <v>938.22516799999983</v>
      </c>
      <c r="AR164" s="134">
        <f t="shared" si="40"/>
        <v>1427.48240016</v>
      </c>
      <c r="AS164" s="71">
        <f t="shared" si="35"/>
        <v>1721.3405299999997</v>
      </c>
      <c r="AT164" s="72">
        <v>1874</v>
      </c>
    </row>
    <row r="165" spans="1:46" s="72" customFormat="1">
      <c r="A165" s="64" t="s">
        <v>308</v>
      </c>
      <c r="B165" s="127" t="s">
        <v>804</v>
      </c>
      <c r="C165" s="65">
        <v>38.1</v>
      </c>
      <c r="D165" s="128">
        <v>42.79</v>
      </c>
      <c r="E165" s="66">
        <v>27</v>
      </c>
      <c r="F165" s="75"/>
      <c r="G165" s="67"/>
      <c r="H165" s="67"/>
      <c r="I165" s="67">
        <v>10</v>
      </c>
      <c r="J165" s="67"/>
      <c r="K165" s="67"/>
      <c r="L165" s="67"/>
      <c r="M165" s="67"/>
      <c r="N165" s="96"/>
      <c r="O165" s="24"/>
      <c r="P165" s="24"/>
      <c r="Q165" s="24"/>
      <c r="R165" s="24"/>
      <c r="S165" s="24"/>
      <c r="T165" s="24"/>
      <c r="U165" s="24"/>
      <c r="V165" s="24">
        <v>1</v>
      </c>
      <c r="W165" s="24">
        <v>5</v>
      </c>
      <c r="X165" s="24"/>
      <c r="Y165" s="24"/>
      <c r="Z165" s="24"/>
      <c r="AA165" s="24">
        <f>5+6</f>
        <v>11</v>
      </c>
      <c r="AB165" s="24"/>
      <c r="AC165" s="24"/>
      <c r="AD165" s="67"/>
      <c r="AE165" s="26">
        <f t="shared" si="36"/>
        <v>0</v>
      </c>
      <c r="AF165" s="151"/>
      <c r="AG165" s="151"/>
      <c r="AH165" s="68">
        <f t="shared" si="34"/>
        <v>0</v>
      </c>
      <c r="AI165" s="68"/>
      <c r="AJ165" s="68"/>
      <c r="AK165" s="1">
        <f>+D165*$AK$6</f>
        <v>68.463999999999999</v>
      </c>
      <c r="AL165" s="1">
        <f t="shared" si="30"/>
        <v>1300.816</v>
      </c>
      <c r="AM165" s="70">
        <f t="shared" si="37"/>
        <v>1105.6936000000001</v>
      </c>
      <c r="AN165" s="132">
        <f t="shared" si="43"/>
        <v>1083.7423299999998</v>
      </c>
      <c r="AO165" s="62">
        <f t="shared" si="32"/>
        <v>897.63599999999997</v>
      </c>
      <c r="AP165" s="62">
        <f t="shared" si="38"/>
        <v>1257.1411027999998</v>
      </c>
      <c r="AQ165" s="91">
        <f t="shared" si="39"/>
        <v>1041.25776</v>
      </c>
      <c r="AR165" s="134">
        <f t="shared" si="40"/>
        <v>1508.5693233599998</v>
      </c>
      <c r="AS165" s="71">
        <f t="shared" si="35"/>
        <v>1910.3720999999998</v>
      </c>
      <c r="AT165" s="72">
        <v>1984</v>
      </c>
    </row>
    <row r="166" spans="1:46" s="72" customFormat="1">
      <c r="A166" s="64" t="s">
        <v>310</v>
      </c>
      <c r="B166" s="127" t="s">
        <v>804</v>
      </c>
      <c r="C166" s="65">
        <v>38.1</v>
      </c>
      <c r="D166" s="128">
        <v>42.79</v>
      </c>
      <c r="E166" s="66">
        <v>16</v>
      </c>
      <c r="F166" s="75"/>
      <c r="G166" s="67"/>
      <c r="H166" s="67"/>
      <c r="I166" s="67">
        <v>10</v>
      </c>
      <c r="J166" s="67"/>
      <c r="K166" s="67"/>
      <c r="L166" s="67"/>
      <c r="M166" s="67"/>
      <c r="N166" s="96"/>
      <c r="O166" s="24"/>
      <c r="P166" s="24"/>
      <c r="Q166" s="24"/>
      <c r="R166" s="24"/>
      <c r="S166" s="135">
        <f>1+5</f>
        <v>6</v>
      </c>
      <c r="T166" s="24"/>
      <c r="U166" s="24"/>
      <c r="V166" s="24">
        <v>1</v>
      </c>
      <c r="W166" s="24"/>
      <c r="X166" s="24"/>
      <c r="Y166" s="24"/>
      <c r="Z166" s="24"/>
      <c r="AA166" s="24"/>
      <c r="AB166" s="24"/>
      <c r="AC166" s="24"/>
      <c r="AD166" s="67"/>
      <c r="AE166" s="26">
        <f t="shared" si="36"/>
        <v>-1</v>
      </c>
      <c r="AF166" s="151"/>
      <c r="AG166" s="151"/>
      <c r="AH166" s="68">
        <f t="shared" si="34"/>
        <v>-38.1</v>
      </c>
      <c r="AI166" s="68"/>
      <c r="AJ166" s="68"/>
      <c r="AK166" s="1">
        <f>+D166*$AK$6</f>
        <v>68.463999999999999</v>
      </c>
      <c r="AL166" s="1">
        <f t="shared" si="30"/>
        <v>1300.816</v>
      </c>
      <c r="AM166" s="70">
        <f t="shared" si="37"/>
        <v>1105.6936000000001</v>
      </c>
      <c r="AN166" s="132">
        <f t="shared" si="43"/>
        <v>1083.7423299999998</v>
      </c>
      <c r="AO166" s="62">
        <f t="shared" si="32"/>
        <v>897.63599999999997</v>
      </c>
      <c r="AP166" s="62">
        <f t="shared" si="38"/>
        <v>1257.1411027999998</v>
      </c>
      <c r="AQ166" s="91">
        <f t="shared" si="39"/>
        <v>1041.25776</v>
      </c>
      <c r="AR166" s="134">
        <f t="shared" si="40"/>
        <v>1508.5693233599998</v>
      </c>
      <c r="AS166" s="71">
        <f t="shared" si="35"/>
        <v>1910.3720999999998</v>
      </c>
      <c r="AT166" s="72">
        <v>1984</v>
      </c>
    </row>
    <row r="167" spans="1:46" s="72" customFormat="1">
      <c r="A167" s="64" t="s">
        <v>311</v>
      </c>
      <c r="B167" s="127" t="s">
        <v>805</v>
      </c>
      <c r="C167" s="65">
        <v>91.03</v>
      </c>
      <c r="D167" s="65">
        <v>104.03</v>
      </c>
      <c r="E167" s="66">
        <v>25</v>
      </c>
      <c r="F167" s="75"/>
      <c r="G167" s="67"/>
      <c r="H167" s="67">
        <v>1</v>
      </c>
      <c r="I167" s="67"/>
      <c r="J167" s="67"/>
      <c r="K167" s="67"/>
      <c r="L167" s="67"/>
      <c r="M167" s="67"/>
      <c r="N167" s="96"/>
      <c r="O167" s="24"/>
      <c r="P167" s="24"/>
      <c r="Q167" s="24"/>
      <c r="R167" s="24"/>
      <c r="S167" s="24"/>
      <c r="T167" s="24"/>
      <c r="U167" s="24"/>
      <c r="V167" s="24">
        <v>1</v>
      </c>
      <c r="W167" s="24"/>
      <c r="X167" s="24"/>
      <c r="Y167" s="24"/>
      <c r="Z167" s="24"/>
      <c r="AA167" s="24"/>
      <c r="AB167" s="24"/>
      <c r="AC167" s="24"/>
      <c r="AD167" s="67"/>
      <c r="AE167" s="26">
        <f t="shared" si="36"/>
        <v>23</v>
      </c>
      <c r="AF167" s="151">
        <v>22</v>
      </c>
      <c r="AG167" s="151"/>
      <c r="AH167" s="68">
        <f t="shared" si="34"/>
        <v>2093.69</v>
      </c>
      <c r="AI167" s="68"/>
      <c r="AJ167" s="68"/>
      <c r="AK167" s="1">
        <f t="shared" ref="AK167:AK193" si="44">+C167*$AK$6</f>
        <v>145.648</v>
      </c>
      <c r="AL167" s="1">
        <f t="shared" si="30"/>
        <v>2767.3119999999999</v>
      </c>
      <c r="AM167" s="70">
        <f t="shared" si="37"/>
        <v>2352.2151999999996</v>
      </c>
      <c r="AN167" s="132">
        <f t="shared" si="43"/>
        <v>2305.5168099999996</v>
      </c>
      <c r="AO167" s="62">
        <f t="shared" si="32"/>
        <v>2144.6668</v>
      </c>
      <c r="AP167" s="62">
        <f t="shared" si="38"/>
        <v>2674.3994995999992</v>
      </c>
      <c r="AQ167" s="91">
        <f t="shared" si="39"/>
        <v>2487.8134879999998</v>
      </c>
      <c r="AR167" s="134">
        <f t="shared" si="40"/>
        <v>3209.2793995199991</v>
      </c>
      <c r="AS167" s="71">
        <f t="shared" si="35"/>
        <v>4564.3352299999997</v>
      </c>
      <c r="AT167" s="72">
        <v>4959</v>
      </c>
    </row>
    <row r="168" spans="1:46" s="154" customFormat="1">
      <c r="A168" s="153" t="s">
        <v>313</v>
      </c>
      <c r="B168" s="153" t="s">
        <v>314</v>
      </c>
      <c r="C168" s="155">
        <v>64.89</v>
      </c>
      <c r="D168" s="155"/>
      <c r="E168" s="168">
        <v>14</v>
      </c>
      <c r="F168" s="169"/>
      <c r="G168" s="158"/>
      <c r="H168" s="158">
        <v>1</v>
      </c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>
        <v>1</v>
      </c>
      <c r="W168" s="158"/>
      <c r="X168" s="158"/>
      <c r="Y168" s="158"/>
      <c r="Z168" s="158">
        <v>3</v>
      </c>
      <c r="AA168" s="158"/>
      <c r="AB168" s="158"/>
      <c r="AC168" s="158"/>
      <c r="AD168" s="158"/>
      <c r="AE168" s="159">
        <f t="shared" si="36"/>
        <v>9</v>
      </c>
      <c r="AF168" s="160">
        <v>9</v>
      </c>
      <c r="AG168" s="160"/>
      <c r="AH168" s="161">
        <f t="shared" si="34"/>
        <v>584.01</v>
      </c>
      <c r="AI168" s="161"/>
      <c r="AJ168" s="162"/>
      <c r="AK168" s="161">
        <f t="shared" si="44"/>
        <v>103.82400000000001</v>
      </c>
      <c r="AL168" s="161">
        <f t="shared" si="30"/>
        <v>1972.6560000000002</v>
      </c>
      <c r="AM168" s="163">
        <f t="shared" si="37"/>
        <v>1676.7576000000001</v>
      </c>
      <c r="AN168" s="163">
        <f t="shared" si="43"/>
        <v>1643.46903</v>
      </c>
      <c r="AO168" s="163">
        <f t="shared" si="32"/>
        <v>1528.8083999999999</v>
      </c>
      <c r="AP168" s="163">
        <f t="shared" si="38"/>
        <v>1906.4240747999997</v>
      </c>
      <c r="AQ168" s="164">
        <f t="shared" si="39"/>
        <v>1773.4177439999999</v>
      </c>
      <c r="AR168" s="165">
        <f t="shared" si="40"/>
        <v>2287.7088897599997</v>
      </c>
      <c r="AS168" s="166">
        <f t="shared" si="35"/>
        <v>3253.6494899999993</v>
      </c>
    </row>
    <row r="169" spans="1:46" s="154" customFormat="1">
      <c r="A169" s="153" t="s">
        <v>315</v>
      </c>
      <c r="B169" s="153" t="s">
        <v>316</v>
      </c>
      <c r="C169" s="155">
        <v>135.94999999999999</v>
      </c>
      <c r="D169" s="155"/>
      <c r="E169" s="168">
        <v>8</v>
      </c>
      <c r="F169" s="169"/>
      <c r="G169" s="158">
        <v>2</v>
      </c>
      <c r="H169" s="158">
        <v>1</v>
      </c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>
        <v>1</v>
      </c>
      <c r="V169" s="158"/>
      <c r="W169" s="158"/>
      <c r="X169" s="158"/>
      <c r="Y169" s="158"/>
      <c r="Z169" s="158"/>
      <c r="AA169" s="158">
        <v>1</v>
      </c>
      <c r="AB169" s="158"/>
      <c r="AC169" s="158"/>
      <c r="AD169" s="158"/>
      <c r="AE169" s="159">
        <f t="shared" si="36"/>
        <v>3</v>
      </c>
      <c r="AF169" s="160">
        <v>3</v>
      </c>
      <c r="AG169" s="160"/>
      <c r="AH169" s="161">
        <f t="shared" si="34"/>
        <v>407.84999999999997</v>
      </c>
      <c r="AI169" s="161"/>
      <c r="AJ169" s="162"/>
      <c r="AK169" s="161">
        <f t="shared" si="44"/>
        <v>217.51999999999998</v>
      </c>
      <c r="AL169" s="161">
        <f t="shared" si="30"/>
        <v>4132.8799999999992</v>
      </c>
      <c r="AM169" s="163">
        <f t="shared" si="37"/>
        <v>3512.9479999999994</v>
      </c>
      <c r="AN169" s="163">
        <f t="shared" si="43"/>
        <v>3443.2056499999994</v>
      </c>
      <c r="AO169" s="163">
        <f t="shared" si="32"/>
        <v>3202.9819999999995</v>
      </c>
      <c r="AP169" s="163">
        <f t="shared" si="38"/>
        <v>3994.1185539999992</v>
      </c>
      <c r="AQ169" s="164">
        <f t="shared" si="39"/>
        <v>3715.4591199999991</v>
      </c>
      <c r="AR169" s="165">
        <f t="shared" si="40"/>
        <v>4792.9422647999991</v>
      </c>
      <c r="AS169" s="166">
        <f t="shared" si="35"/>
        <v>6816.6689499999984</v>
      </c>
    </row>
    <row r="170" spans="1:46" s="154" customFormat="1">
      <c r="A170" s="153" t="s">
        <v>317</v>
      </c>
      <c r="B170" s="153" t="s">
        <v>318</v>
      </c>
      <c r="C170" s="155">
        <v>64.89</v>
      </c>
      <c r="D170" s="155"/>
      <c r="E170" s="168">
        <v>7</v>
      </c>
      <c r="F170" s="169"/>
      <c r="G170" s="158">
        <v>2</v>
      </c>
      <c r="H170" s="158">
        <v>1</v>
      </c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>
        <v>1</v>
      </c>
      <c r="W170" s="158"/>
      <c r="X170" s="158"/>
      <c r="Y170" s="158"/>
      <c r="Z170" s="158"/>
      <c r="AA170" s="158"/>
      <c r="AB170" s="158"/>
      <c r="AC170" s="158"/>
      <c r="AD170" s="158"/>
      <c r="AE170" s="159">
        <f t="shared" si="36"/>
        <v>3</v>
      </c>
      <c r="AF170" s="160">
        <v>3</v>
      </c>
      <c r="AG170" s="160"/>
      <c r="AH170" s="161">
        <f t="shared" si="34"/>
        <v>194.67000000000002</v>
      </c>
      <c r="AI170" s="161"/>
      <c r="AJ170" s="162"/>
      <c r="AK170" s="161">
        <f t="shared" si="44"/>
        <v>103.82400000000001</v>
      </c>
      <c r="AL170" s="161">
        <f t="shared" ref="AL170:AL233" si="45">+AK170*$AL$6</f>
        <v>1972.6560000000002</v>
      </c>
      <c r="AM170" s="163">
        <f t="shared" si="37"/>
        <v>1676.7576000000001</v>
      </c>
      <c r="AN170" s="163">
        <f t="shared" si="43"/>
        <v>1643.46903</v>
      </c>
      <c r="AO170" s="163">
        <f t="shared" si="32"/>
        <v>1528.8083999999999</v>
      </c>
      <c r="AP170" s="163">
        <f t="shared" si="38"/>
        <v>1906.4240747999997</v>
      </c>
      <c r="AQ170" s="164">
        <f t="shared" si="39"/>
        <v>1773.4177439999999</v>
      </c>
      <c r="AR170" s="165">
        <f t="shared" si="40"/>
        <v>2287.7088897599997</v>
      </c>
      <c r="AS170" s="166">
        <f t="shared" si="35"/>
        <v>3253.6494899999993</v>
      </c>
    </row>
    <row r="171" spans="1:46">
      <c r="A171" s="20" t="s">
        <v>319</v>
      </c>
      <c r="B171" s="127" t="s">
        <v>806</v>
      </c>
      <c r="C171" s="21">
        <v>46.7</v>
      </c>
      <c r="D171" s="21"/>
      <c r="E171" s="32">
        <v>31</v>
      </c>
      <c r="F171" s="23"/>
      <c r="G171" s="24"/>
      <c r="H171" s="24">
        <v>1</v>
      </c>
      <c r="I171" s="24"/>
      <c r="J171" s="24"/>
      <c r="K171" s="24"/>
      <c r="L171" s="25"/>
      <c r="M171" s="25"/>
      <c r="N171" s="96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5"/>
      <c r="AE171" s="26">
        <f t="shared" si="36"/>
        <v>30</v>
      </c>
      <c r="AF171" s="151">
        <v>29</v>
      </c>
      <c r="AG171" s="151"/>
      <c r="AH171" s="27">
        <f t="shared" si="34"/>
        <v>1401</v>
      </c>
      <c r="AI171" s="27"/>
      <c r="AJ171" s="28"/>
      <c r="AK171" s="1">
        <f t="shared" si="44"/>
        <v>74.720000000000013</v>
      </c>
      <c r="AL171" s="1">
        <f t="shared" si="45"/>
        <v>1419.6800000000003</v>
      </c>
      <c r="AM171" s="62">
        <f t="shared" si="37"/>
        <v>1206.7280000000003</v>
      </c>
      <c r="AN171" s="132">
        <f t="shared" si="43"/>
        <v>1182.7709</v>
      </c>
      <c r="AO171" s="62">
        <f t="shared" si="32"/>
        <v>1100.252</v>
      </c>
      <c r="AP171" s="62">
        <f t="shared" si="38"/>
        <v>1372.014244</v>
      </c>
      <c r="AQ171" s="91">
        <f t="shared" si="39"/>
        <v>1276.2923199999998</v>
      </c>
      <c r="AR171" s="134">
        <f t="shared" si="40"/>
        <v>1646.4170927999999</v>
      </c>
      <c r="AS171" s="63">
        <f t="shared" si="35"/>
        <v>2341.5846999999999</v>
      </c>
    </row>
    <row r="172" spans="1:46" s="154" customFormat="1">
      <c r="A172" s="153" t="s">
        <v>321</v>
      </c>
      <c r="B172" s="153" t="s">
        <v>322</v>
      </c>
      <c r="C172" s="155">
        <v>146.88</v>
      </c>
      <c r="D172" s="155"/>
      <c r="E172" s="168">
        <v>29</v>
      </c>
      <c r="F172" s="169"/>
      <c r="G172" s="158">
        <v>1</v>
      </c>
      <c r="H172" s="158">
        <v>1</v>
      </c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9">
        <f t="shared" si="36"/>
        <v>27</v>
      </c>
      <c r="AF172" s="160">
        <v>27</v>
      </c>
      <c r="AG172" s="160"/>
      <c r="AH172" s="161">
        <f t="shared" si="34"/>
        <v>3965.7599999999998</v>
      </c>
      <c r="AI172" s="161"/>
      <c r="AJ172" s="162"/>
      <c r="AK172" s="161">
        <f t="shared" si="44"/>
        <v>235.00800000000001</v>
      </c>
      <c r="AL172" s="161">
        <f t="shared" si="45"/>
        <v>4465.152</v>
      </c>
      <c r="AM172" s="163">
        <f t="shared" si="37"/>
        <v>3795.3791999999999</v>
      </c>
      <c r="AN172" s="163">
        <f t="shared" si="43"/>
        <v>3720.0297599999994</v>
      </c>
      <c r="AO172" s="163">
        <f t="shared" si="32"/>
        <v>3460.4928</v>
      </c>
      <c r="AP172" s="163">
        <f t="shared" si="38"/>
        <v>4315.2345215999994</v>
      </c>
      <c r="AQ172" s="164">
        <f t="shared" si="39"/>
        <v>4014.1716479999995</v>
      </c>
      <c r="AR172" s="165">
        <f t="shared" si="40"/>
        <v>5178.2814259199995</v>
      </c>
      <c r="AS172" s="166">
        <f t="shared" si="35"/>
        <v>7364.7100799999998</v>
      </c>
    </row>
    <row r="173" spans="1:46" s="154" customFormat="1">
      <c r="A173" s="153" t="s">
        <v>323</v>
      </c>
      <c r="B173" s="153" t="s">
        <v>322</v>
      </c>
      <c r="C173" s="155">
        <v>151.51</v>
      </c>
      <c r="D173" s="155"/>
      <c r="E173" s="168">
        <v>9</v>
      </c>
      <c r="F173" s="169"/>
      <c r="G173" s="158">
        <v>1</v>
      </c>
      <c r="H173" s="158">
        <v>1</v>
      </c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9">
        <f t="shared" si="36"/>
        <v>7</v>
      </c>
      <c r="AF173" s="160">
        <v>7</v>
      </c>
      <c r="AG173" s="160"/>
      <c r="AH173" s="161">
        <f t="shared" si="34"/>
        <v>1060.57</v>
      </c>
      <c r="AI173" s="161"/>
      <c r="AJ173" s="162"/>
      <c r="AK173" s="161">
        <f t="shared" si="44"/>
        <v>242.416</v>
      </c>
      <c r="AL173" s="161">
        <f t="shared" si="45"/>
        <v>4605.9039999999995</v>
      </c>
      <c r="AM173" s="163">
        <f t="shared" si="37"/>
        <v>3915.0183999999995</v>
      </c>
      <c r="AN173" s="163">
        <f t="shared" si="43"/>
        <v>3837.2937699999993</v>
      </c>
      <c r="AO173" s="163">
        <f t="shared" si="32"/>
        <v>3569.5756000000001</v>
      </c>
      <c r="AP173" s="163">
        <f t="shared" si="38"/>
        <v>4451.2607731999988</v>
      </c>
      <c r="AQ173" s="164">
        <f t="shared" si="39"/>
        <v>4140.7076959999995</v>
      </c>
      <c r="AR173" s="165">
        <f t="shared" si="40"/>
        <v>5341.5129278399982</v>
      </c>
      <c r="AS173" s="166">
        <f t="shared" si="35"/>
        <v>7596.862909999998</v>
      </c>
    </row>
    <row r="174" spans="1:46">
      <c r="A174" s="20" t="s">
        <v>324</v>
      </c>
      <c r="B174" s="20" t="s">
        <v>322</v>
      </c>
      <c r="C174" s="21">
        <v>151.01</v>
      </c>
      <c r="D174" s="21"/>
      <c r="E174" s="32">
        <v>12</v>
      </c>
      <c r="F174" s="23"/>
      <c r="G174" s="24">
        <v>1</v>
      </c>
      <c r="H174" s="24">
        <v>1</v>
      </c>
      <c r="I174" s="24"/>
      <c r="J174" s="24"/>
      <c r="K174" s="24"/>
      <c r="L174" s="25">
        <v>1</v>
      </c>
      <c r="M174" s="25"/>
      <c r="N174" s="96"/>
      <c r="O174" s="24">
        <v>2</v>
      </c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5"/>
      <c r="AE174" s="26">
        <f t="shared" si="36"/>
        <v>7</v>
      </c>
      <c r="AF174" s="151">
        <v>6</v>
      </c>
      <c r="AG174" s="151"/>
      <c r="AH174" s="27">
        <f t="shared" si="34"/>
        <v>1057.07</v>
      </c>
      <c r="AI174" s="27"/>
      <c r="AJ174" s="28"/>
      <c r="AK174" s="1">
        <f t="shared" si="44"/>
        <v>241.61599999999999</v>
      </c>
      <c r="AL174" s="1">
        <f t="shared" si="45"/>
        <v>4590.7039999999997</v>
      </c>
      <c r="AM174" s="62">
        <f t="shared" si="37"/>
        <v>3902.0983999999999</v>
      </c>
      <c r="AN174" s="132">
        <f t="shared" si="43"/>
        <v>3824.6302699999997</v>
      </c>
      <c r="AO174" s="62">
        <f t="shared" si="32"/>
        <v>3557.7955999999999</v>
      </c>
      <c r="AP174" s="62">
        <f t="shared" si="38"/>
        <v>4436.5711131999997</v>
      </c>
      <c r="AQ174" s="91">
        <f t="shared" si="39"/>
        <v>4127.0428959999999</v>
      </c>
      <c r="AR174" s="134">
        <f t="shared" si="40"/>
        <v>5323.8853358399992</v>
      </c>
      <c r="AS174" s="63">
        <f t="shared" si="35"/>
        <v>7571.7924099999991</v>
      </c>
    </row>
    <row r="175" spans="1:46" s="72" customFormat="1">
      <c r="A175" s="64" t="s">
        <v>325</v>
      </c>
      <c r="B175" s="127" t="s">
        <v>807</v>
      </c>
      <c r="C175" s="65">
        <v>110.1</v>
      </c>
      <c r="D175" s="65">
        <v>133.49</v>
      </c>
      <c r="E175" s="66">
        <v>292</v>
      </c>
      <c r="F175" s="75">
        <v>2</v>
      </c>
      <c r="G175" s="67"/>
      <c r="H175" s="67">
        <v>1</v>
      </c>
      <c r="I175" s="67"/>
      <c r="J175" s="67"/>
      <c r="K175" s="67">
        <v>1</v>
      </c>
      <c r="L175" s="67"/>
      <c r="M175" s="67"/>
      <c r="N175" s="96"/>
      <c r="O175" s="24">
        <v>4</v>
      </c>
      <c r="P175" s="24"/>
      <c r="Q175" s="24"/>
      <c r="R175" s="24">
        <v>1</v>
      </c>
      <c r="S175" s="24">
        <v>10</v>
      </c>
      <c r="T175" s="24">
        <v>5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67"/>
      <c r="AE175" s="26">
        <f t="shared" si="36"/>
        <v>268</v>
      </c>
      <c r="AF175" s="151">
        <v>387</v>
      </c>
      <c r="AG175" s="151">
        <v>246</v>
      </c>
      <c r="AH175" s="68">
        <f t="shared" si="34"/>
        <v>29506.799999999999</v>
      </c>
      <c r="AI175" s="68"/>
      <c r="AJ175" s="69"/>
      <c r="AK175" s="1">
        <f t="shared" si="44"/>
        <v>176.16</v>
      </c>
      <c r="AL175" s="1">
        <f t="shared" si="45"/>
        <v>3347.04</v>
      </c>
      <c r="AM175" s="70">
        <f t="shared" si="37"/>
        <v>2844.9839999999999</v>
      </c>
      <c r="AN175" s="132">
        <f t="shared" si="43"/>
        <v>2788.5026999999995</v>
      </c>
      <c r="AO175" s="62">
        <f t="shared" si="32"/>
        <v>2593.9560000000001</v>
      </c>
      <c r="AP175" s="62">
        <f t="shared" si="38"/>
        <v>3234.6631319999992</v>
      </c>
      <c r="AQ175" s="91">
        <f t="shared" si="39"/>
        <v>3008.9889600000001</v>
      </c>
      <c r="AR175" s="134">
        <f t="shared" si="40"/>
        <v>3881.5957583999989</v>
      </c>
      <c r="AS175" s="71">
        <f t="shared" si="35"/>
        <v>5520.5240999999996</v>
      </c>
      <c r="AT175" s="72">
        <v>6612</v>
      </c>
    </row>
    <row r="176" spans="1:46" s="154" customFormat="1">
      <c r="A176" s="153" t="s">
        <v>327</v>
      </c>
      <c r="B176" s="153" t="s">
        <v>328</v>
      </c>
      <c r="C176" s="155">
        <v>130.72999999999999</v>
      </c>
      <c r="D176" s="155"/>
      <c r="E176" s="168">
        <v>4</v>
      </c>
      <c r="F176" s="169"/>
      <c r="G176" s="158"/>
      <c r="H176" s="158">
        <v>1</v>
      </c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9">
        <f t="shared" si="36"/>
        <v>3</v>
      </c>
      <c r="AF176" s="160">
        <v>3</v>
      </c>
      <c r="AG176" s="160"/>
      <c r="AH176" s="161">
        <f t="shared" si="34"/>
        <v>392.18999999999994</v>
      </c>
      <c r="AI176" s="161"/>
      <c r="AJ176" s="161"/>
      <c r="AK176" s="161">
        <f t="shared" si="44"/>
        <v>209.16800000000001</v>
      </c>
      <c r="AL176" s="161">
        <f t="shared" si="45"/>
        <v>3974.192</v>
      </c>
      <c r="AM176" s="163">
        <f t="shared" si="37"/>
        <v>3378.0632000000001</v>
      </c>
      <c r="AN176" s="163">
        <f t="shared" si="43"/>
        <v>3310.9987099999994</v>
      </c>
      <c r="AO176" s="163">
        <f t="shared" si="32"/>
        <v>3079.9987999999998</v>
      </c>
      <c r="AP176" s="163">
        <f t="shared" si="38"/>
        <v>3840.7585035999991</v>
      </c>
      <c r="AQ176" s="164">
        <f t="shared" si="39"/>
        <v>3572.7986079999996</v>
      </c>
      <c r="AR176" s="165">
        <f t="shared" si="40"/>
        <v>4608.9102043199991</v>
      </c>
      <c r="AS176" s="166">
        <f t="shared" si="35"/>
        <v>6554.932929999999</v>
      </c>
    </row>
    <row r="177" spans="1:47">
      <c r="A177" s="20" t="s">
        <v>329</v>
      </c>
      <c r="B177" s="20" t="s">
        <v>330</v>
      </c>
      <c r="C177" s="21">
        <v>56.49</v>
      </c>
      <c r="D177" s="21"/>
      <c r="E177" s="32">
        <v>158</v>
      </c>
      <c r="F177" s="23">
        <v>1</v>
      </c>
      <c r="G177" s="24">
        <v>1</v>
      </c>
      <c r="H177" s="24">
        <v>1</v>
      </c>
      <c r="I177" s="24"/>
      <c r="J177" s="24"/>
      <c r="K177" s="24">
        <v>7</v>
      </c>
      <c r="L177" s="25">
        <v>20</v>
      </c>
      <c r="M177" s="25"/>
      <c r="N177" s="96"/>
      <c r="O177" s="24">
        <v>8</v>
      </c>
      <c r="P177" s="24"/>
      <c r="Q177" s="24">
        <v>1</v>
      </c>
      <c r="R177" s="24"/>
      <c r="S177" s="24"/>
      <c r="T177" s="24"/>
      <c r="U177" s="24"/>
      <c r="V177" s="24"/>
      <c r="W177" s="24"/>
      <c r="X177" s="24"/>
      <c r="Y177" s="24"/>
      <c r="Z177" s="24">
        <v>3</v>
      </c>
      <c r="AA177" s="24">
        <v>6</v>
      </c>
      <c r="AB177" s="24"/>
      <c r="AC177" s="24"/>
      <c r="AD177" s="25"/>
      <c r="AE177" s="26">
        <f t="shared" si="36"/>
        <v>110</v>
      </c>
      <c r="AF177" s="151">
        <v>130</v>
      </c>
      <c r="AG177" s="151"/>
      <c r="AH177" s="27">
        <f t="shared" si="34"/>
        <v>6213.9000000000005</v>
      </c>
      <c r="AI177" s="27"/>
      <c r="AJ177" s="1"/>
      <c r="AK177" s="1">
        <f t="shared" si="44"/>
        <v>90.384000000000015</v>
      </c>
      <c r="AL177" s="1">
        <f t="shared" si="45"/>
        <v>1717.2960000000003</v>
      </c>
      <c r="AM177" s="62">
        <f t="shared" si="37"/>
        <v>1459.7016000000001</v>
      </c>
      <c r="AN177" s="132">
        <f t="shared" si="43"/>
        <v>1430.7222300000003</v>
      </c>
      <c r="AO177" s="62">
        <f t="shared" si="32"/>
        <v>1330.9044000000001</v>
      </c>
      <c r="AP177" s="62">
        <f t="shared" si="38"/>
        <v>1659.6377868000002</v>
      </c>
      <c r="AQ177" s="91">
        <f t="shared" si="39"/>
        <v>1543.8491040000001</v>
      </c>
      <c r="AR177" s="134">
        <f t="shared" si="40"/>
        <v>1991.5653441600002</v>
      </c>
      <c r="AS177" s="63">
        <f t="shared" si="35"/>
        <v>2832.4650900000001</v>
      </c>
    </row>
    <row r="178" spans="1:47" s="154" customFormat="1">
      <c r="A178" s="153" t="s">
        <v>331</v>
      </c>
      <c r="B178" s="153" t="s">
        <v>332</v>
      </c>
      <c r="C178" s="155">
        <v>58.55</v>
      </c>
      <c r="D178" s="155"/>
      <c r="E178" s="168">
        <v>17</v>
      </c>
      <c r="F178" s="169"/>
      <c r="G178" s="158">
        <v>1</v>
      </c>
      <c r="H178" s="158">
        <v>1</v>
      </c>
      <c r="I178" s="158"/>
      <c r="J178" s="158"/>
      <c r="K178" s="158"/>
      <c r="L178" s="158"/>
      <c r="M178" s="158"/>
      <c r="N178" s="158">
        <v>3</v>
      </c>
      <c r="O178" s="158">
        <v>6</v>
      </c>
      <c r="P178" s="158"/>
      <c r="Q178" s="158">
        <v>1</v>
      </c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9">
        <f t="shared" si="36"/>
        <v>5</v>
      </c>
      <c r="AF178" s="160">
        <v>5</v>
      </c>
      <c r="AG178" s="160"/>
      <c r="AH178" s="161">
        <f t="shared" si="34"/>
        <v>292.75</v>
      </c>
      <c r="AI178" s="161"/>
      <c r="AJ178" s="161"/>
      <c r="AK178" s="161">
        <f t="shared" si="44"/>
        <v>93.68</v>
      </c>
      <c r="AL178" s="161">
        <f t="shared" si="45"/>
        <v>1779.92</v>
      </c>
      <c r="AM178" s="163">
        <f t="shared" si="37"/>
        <v>1512.932</v>
      </c>
      <c r="AN178" s="163">
        <f t="shared" si="43"/>
        <v>1482.8958500000001</v>
      </c>
      <c r="AO178" s="163">
        <f t="shared" si="32"/>
        <v>1379.4379999999999</v>
      </c>
      <c r="AP178" s="163">
        <f t="shared" si="38"/>
        <v>1720.1591860000001</v>
      </c>
      <c r="AQ178" s="164">
        <f t="shared" si="39"/>
        <v>1600.1480799999997</v>
      </c>
      <c r="AR178" s="165">
        <f t="shared" si="40"/>
        <v>2064.1910232</v>
      </c>
      <c r="AS178" s="166">
        <f t="shared" si="35"/>
        <v>2935.7555499999994</v>
      </c>
    </row>
    <row r="179" spans="1:47" s="154" customFormat="1">
      <c r="A179" s="153" t="s">
        <v>333</v>
      </c>
      <c r="B179" s="153" t="s">
        <v>334</v>
      </c>
      <c r="C179" s="155">
        <v>53.93</v>
      </c>
      <c r="D179" s="155"/>
      <c r="E179" s="168">
        <v>88</v>
      </c>
      <c r="F179" s="169">
        <v>1</v>
      </c>
      <c r="G179" s="158">
        <v>2</v>
      </c>
      <c r="H179" s="158">
        <v>1</v>
      </c>
      <c r="I179" s="158"/>
      <c r="J179" s="158">
        <v>1</v>
      </c>
      <c r="K179" s="158">
        <v>1</v>
      </c>
      <c r="L179" s="158"/>
      <c r="M179" s="158"/>
      <c r="N179" s="158">
        <v>3</v>
      </c>
      <c r="O179" s="158">
        <v>6</v>
      </c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9">
        <f t="shared" si="36"/>
        <v>73</v>
      </c>
      <c r="AF179" s="160">
        <v>73</v>
      </c>
      <c r="AG179" s="160"/>
      <c r="AH179" s="161">
        <f t="shared" si="34"/>
        <v>3936.89</v>
      </c>
      <c r="AI179" s="161"/>
      <c r="AJ179" s="161"/>
      <c r="AK179" s="161">
        <f t="shared" si="44"/>
        <v>86.288000000000011</v>
      </c>
      <c r="AL179" s="161">
        <f t="shared" si="45"/>
        <v>1639.4720000000002</v>
      </c>
      <c r="AM179" s="163">
        <f t="shared" si="37"/>
        <v>1393.5512000000001</v>
      </c>
      <c r="AN179" s="163">
        <f t="shared" si="43"/>
        <v>1365.8851100000002</v>
      </c>
      <c r="AO179" s="163">
        <f t="shared" si="32"/>
        <v>1270.5907999999999</v>
      </c>
      <c r="AP179" s="163">
        <f t="shared" si="38"/>
        <v>1584.4267276</v>
      </c>
      <c r="AQ179" s="164">
        <f t="shared" si="39"/>
        <v>1473.8853279999998</v>
      </c>
      <c r="AR179" s="165">
        <f t="shared" si="40"/>
        <v>1901.3120731199999</v>
      </c>
      <c r="AS179" s="166">
        <f t="shared" si="35"/>
        <v>2704.1041299999997</v>
      </c>
    </row>
    <row r="180" spans="1:47" s="154" customFormat="1">
      <c r="A180" s="153" t="s">
        <v>335</v>
      </c>
      <c r="B180" s="153" t="s">
        <v>336</v>
      </c>
      <c r="C180" s="155">
        <v>118</v>
      </c>
      <c r="D180" s="155"/>
      <c r="E180" s="168">
        <v>6</v>
      </c>
      <c r="F180" s="169"/>
      <c r="G180" s="158"/>
      <c r="H180" s="158">
        <v>1</v>
      </c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9">
        <f t="shared" si="36"/>
        <v>5</v>
      </c>
      <c r="AF180" s="160">
        <v>5</v>
      </c>
      <c r="AG180" s="160"/>
      <c r="AH180" s="161">
        <f t="shared" si="34"/>
        <v>590</v>
      </c>
      <c r="AI180" s="161"/>
      <c r="AJ180" s="162"/>
      <c r="AK180" s="161">
        <f t="shared" si="44"/>
        <v>188.8</v>
      </c>
      <c r="AL180" s="161">
        <f t="shared" si="45"/>
        <v>3587.2000000000003</v>
      </c>
      <c r="AM180" s="163">
        <f t="shared" si="37"/>
        <v>3049.1200000000003</v>
      </c>
      <c r="AN180" s="163">
        <f t="shared" si="43"/>
        <v>2988.5859999999998</v>
      </c>
      <c r="AO180" s="163">
        <f t="shared" si="32"/>
        <v>2780.08</v>
      </c>
      <c r="AP180" s="163">
        <f t="shared" si="38"/>
        <v>3466.7597599999995</v>
      </c>
      <c r="AQ180" s="164">
        <f t="shared" si="39"/>
        <v>3224.8927999999996</v>
      </c>
      <c r="AR180" s="165">
        <f t="shared" si="40"/>
        <v>4160.111711999999</v>
      </c>
      <c r="AS180" s="166">
        <f t="shared" si="35"/>
        <v>5916.637999999999</v>
      </c>
    </row>
    <row r="181" spans="1:47">
      <c r="A181" s="20" t="s">
        <v>337</v>
      </c>
      <c r="B181" s="20" t="s">
        <v>338</v>
      </c>
      <c r="C181" s="21">
        <v>118</v>
      </c>
      <c r="D181" s="21"/>
      <c r="E181" s="32">
        <v>2</v>
      </c>
      <c r="F181" s="23"/>
      <c r="G181" s="24"/>
      <c r="H181" s="24"/>
      <c r="I181" s="24">
        <v>2</v>
      </c>
      <c r="J181" s="24"/>
      <c r="K181" s="24"/>
      <c r="L181" s="25"/>
      <c r="M181" s="25"/>
      <c r="N181" s="96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5"/>
      <c r="AE181" s="26">
        <f t="shared" si="36"/>
        <v>0</v>
      </c>
      <c r="AF181" s="151"/>
      <c r="AG181" s="151"/>
      <c r="AH181" s="27">
        <f t="shared" si="34"/>
        <v>0</v>
      </c>
      <c r="AI181" s="27"/>
      <c r="AJ181" s="28"/>
      <c r="AK181" s="1">
        <f t="shared" si="44"/>
        <v>188.8</v>
      </c>
      <c r="AL181" s="1">
        <f t="shared" si="45"/>
        <v>3587.2000000000003</v>
      </c>
      <c r="AM181" s="62">
        <f t="shared" si="37"/>
        <v>3049.1200000000003</v>
      </c>
      <c r="AN181" s="132">
        <f t="shared" si="43"/>
        <v>2988.5859999999998</v>
      </c>
      <c r="AO181" s="62">
        <f t="shared" si="32"/>
        <v>2780.08</v>
      </c>
      <c r="AP181" s="62">
        <f t="shared" si="38"/>
        <v>3466.7597599999995</v>
      </c>
      <c r="AQ181" s="91">
        <f t="shared" si="39"/>
        <v>3224.8927999999996</v>
      </c>
      <c r="AR181" s="134">
        <f t="shared" si="40"/>
        <v>4160.111711999999</v>
      </c>
      <c r="AS181" s="63">
        <f t="shared" si="35"/>
        <v>5916.637999999999</v>
      </c>
    </row>
    <row r="182" spans="1:47" s="154" customFormat="1">
      <c r="A182" s="153" t="s">
        <v>339</v>
      </c>
      <c r="B182" s="153" t="s">
        <v>340</v>
      </c>
      <c r="C182" s="155">
        <v>129.94999999999999</v>
      </c>
      <c r="D182" s="155"/>
      <c r="E182" s="168">
        <v>6</v>
      </c>
      <c r="F182" s="169"/>
      <c r="G182" s="158">
        <v>1</v>
      </c>
      <c r="H182" s="158">
        <v>1</v>
      </c>
      <c r="I182" s="158"/>
      <c r="J182" s="158"/>
      <c r="K182" s="158"/>
      <c r="L182" s="158"/>
      <c r="M182" s="158"/>
      <c r="N182" s="158"/>
      <c r="O182" s="158">
        <v>2</v>
      </c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9">
        <f t="shared" si="36"/>
        <v>2</v>
      </c>
      <c r="AF182" s="160">
        <v>2</v>
      </c>
      <c r="AG182" s="160"/>
      <c r="AH182" s="161">
        <f t="shared" si="34"/>
        <v>259.89999999999998</v>
      </c>
      <c r="AI182" s="161"/>
      <c r="AJ182" s="162"/>
      <c r="AK182" s="161">
        <f t="shared" si="44"/>
        <v>207.92</v>
      </c>
      <c r="AL182" s="161">
        <f t="shared" si="45"/>
        <v>3950.4799999999996</v>
      </c>
      <c r="AM182" s="163">
        <f t="shared" si="37"/>
        <v>3357.9079999999994</v>
      </c>
      <c r="AN182" s="163">
        <f t="shared" si="43"/>
        <v>3291.2436499999994</v>
      </c>
      <c r="AO182" s="163">
        <f t="shared" si="32"/>
        <v>3061.6219999999994</v>
      </c>
      <c r="AP182" s="163">
        <f t="shared" si="38"/>
        <v>3817.8426339999992</v>
      </c>
      <c r="AQ182" s="164">
        <f t="shared" si="39"/>
        <v>3551.4815199999989</v>
      </c>
      <c r="AR182" s="165">
        <f t="shared" si="40"/>
        <v>4581.4111607999985</v>
      </c>
      <c r="AS182" s="166">
        <f t="shared" si="35"/>
        <v>6515.8229499999998</v>
      </c>
    </row>
    <row r="183" spans="1:47">
      <c r="A183" s="20" t="s">
        <v>341</v>
      </c>
      <c r="B183" s="20" t="s">
        <v>342</v>
      </c>
      <c r="C183" s="21">
        <v>188.43</v>
      </c>
      <c r="D183" s="21"/>
      <c r="E183" s="32">
        <v>1</v>
      </c>
      <c r="F183" s="23"/>
      <c r="G183" s="24"/>
      <c r="H183" s="24"/>
      <c r="I183" s="24"/>
      <c r="J183" s="24"/>
      <c r="K183" s="24"/>
      <c r="L183" s="25"/>
      <c r="M183" s="25"/>
      <c r="N183" s="96"/>
      <c r="O183" s="24">
        <v>1</v>
      </c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5"/>
      <c r="AE183" s="26">
        <f t="shared" si="36"/>
        <v>0</v>
      </c>
      <c r="AF183" s="151"/>
      <c r="AG183" s="151"/>
      <c r="AH183" s="27">
        <f t="shared" si="34"/>
        <v>0</v>
      </c>
      <c r="AI183" s="27"/>
      <c r="AJ183" s="28"/>
      <c r="AK183" s="1">
        <f t="shared" si="44"/>
        <v>301.488</v>
      </c>
      <c r="AL183" s="1">
        <f t="shared" si="45"/>
        <v>5728.2719999999999</v>
      </c>
      <c r="AM183" s="62">
        <f t="shared" si="37"/>
        <v>4869.0311999999994</v>
      </c>
      <c r="AN183" s="132">
        <f t="shared" si="43"/>
        <v>4772.3666099999991</v>
      </c>
      <c r="AO183" s="62">
        <f t="shared" si="32"/>
        <v>4439.4107999999997</v>
      </c>
      <c r="AP183" s="62">
        <f t="shared" si="38"/>
        <v>5535.9452675999983</v>
      </c>
      <c r="AQ183" s="91">
        <f t="shared" si="39"/>
        <v>5149.716527999999</v>
      </c>
      <c r="AR183" s="134">
        <f t="shared" si="40"/>
        <v>6643.1343211199974</v>
      </c>
      <c r="AS183" s="63">
        <f t="shared" si="35"/>
        <v>9448.0686299999998</v>
      </c>
    </row>
    <row r="184" spans="1:47">
      <c r="A184" s="20" t="s">
        <v>343</v>
      </c>
      <c r="B184" s="20" t="s">
        <v>344</v>
      </c>
      <c r="C184" s="21">
        <v>77.2</v>
      </c>
      <c r="D184" s="21"/>
      <c r="E184" s="32">
        <v>16</v>
      </c>
      <c r="F184" s="23"/>
      <c r="G184" s="24"/>
      <c r="H184" s="24">
        <v>1</v>
      </c>
      <c r="I184" s="24"/>
      <c r="J184" s="24"/>
      <c r="K184" s="24"/>
      <c r="L184" s="25"/>
      <c r="M184" s="25"/>
      <c r="N184" s="96"/>
      <c r="O184" s="24">
        <v>2</v>
      </c>
      <c r="P184" s="24"/>
      <c r="Q184" s="24">
        <v>1</v>
      </c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5"/>
      <c r="AE184" s="26">
        <f t="shared" si="36"/>
        <v>12</v>
      </c>
      <c r="AF184" s="151">
        <v>11</v>
      </c>
      <c r="AG184" s="151"/>
      <c r="AH184" s="27">
        <f t="shared" si="34"/>
        <v>926.40000000000009</v>
      </c>
      <c r="AI184" s="27"/>
      <c r="AJ184" s="28"/>
      <c r="AK184" s="1">
        <f t="shared" si="44"/>
        <v>123.52000000000001</v>
      </c>
      <c r="AL184" s="1">
        <f t="shared" si="45"/>
        <v>2346.88</v>
      </c>
      <c r="AM184" s="62">
        <f t="shared" si="37"/>
        <v>1994.848</v>
      </c>
      <c r="AN184" s="132">
        <f t="shared" si="43"/>
        <v>1955.2444</v>
      </c>
      <c r="AO184" s="62">
        <f t="shared" si="32"/>
        <v>1818.8320000000001</v>
      </c>
      <c r="AP184" s="62">
        <f t="shared" si="38"/>
        <v>2268.0835039999997</v>
      </c>
      <c r="AQ184" s="91">
        <f t="shared" si="39"/>
        <v>2109.84512</v>
      </c>
      <c r="AR184" s="134">
        <f t="shared" si="40"/>
        <v>2721.7002047999995</v>
      </c>
      <c r="AS184" s="63">
        <f t="shared" si="35"/>
        <v>3870.8851999999993</v>
      </c>
    </row>
    <row r="185" spans="1:47">
      <c r="A185" s="20" t="s">
        <v>345</v>
      </c>
      <c r="B185" s="20" t="s">
        <v>346</v>
      </c>
      <c r="C185" s="21">
        <v>75.56</v>
      </c>
      <c r="D185" s="21"/>
      <c r="E185" s="32">
        <v>10</v>
      </c>
      <c r="F185" s="24"/>
      <c r="G185" s="24"/>
      <c r="H185" s="24">
        <v>1</v>
      </c>
      <c r="I185" s="24"/>
      <c r="J185" s="24"/>
      <c r="K185" s="24"/>
      <c r="L185" s="25"/>
      <c r="M185" s="25"/>
      <c r="N185" s="96"/>
      <c r="O185" s="24">
        <v>2</v>
      </c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>
        <v>1</v>
      </c>
      <c r="AB185" s="24"/>
      <c r="AC185" s="24"/>
      <c r="AD185" s="25"/>
      <c r="AE185" s="26">
        <f t="shared" si="36"/>
        <v>6</v>
      </c>
      <c r="AF185" s="151">
        <v>4</v>
      </c>
      <c r="AG185" s="151"/>
      <c r="AH185" s="27">
        <f t="shared" si="34"/>
        <v>453.36</v>
      </c>
      <c r="AI185" s="27"/>
      <c r="AJ185" s="28"/>
      <c r="AK185" s="1">
        <f t="shared" si="44"/>
        <v>120.89600000000002</v>
      </c>
      <c r="AL185" s="1">
        <f t="shared" si="45"/>
        <v>2297.0240000000003</v>
      </c>
      <c r="AM185" s="62">
        <f t="shared" si="37"/>
        <v>1952.4704000000002</v>
      </c>
      <c r="AN185" s="132">
        <f t="shared" si="43"/>
        <v>1913.70812</v>
      </c>
      <c r="AO185" s="62">
        <f t="shared" si="32"/>
        <v>1780.1936000000001</v>
      </c>
      <c r="AP185" s="62">
        <f t="shared" si="38"/>
        <v>2219.9014192</v>
      </c>
      <c r="AQ185" s="91">
        <f t="shared" si="39"/>
        <v>2065.0245759999998</v>
      </c>
      <c r="AR185" s="134">
        <f t="shared" si="40"/>
        <v>2663.88170304</v>
      </c>
      <c r="AS185" s="63">
        <f t="shared" si="35"/>
        <v>3788.6539599999992</v>
      </c>
    </row>
    <row r="186" spans="1:47">
      <c r="A186" s="20" t="s">
        <v>347</v>
      </c>
      <c r="B186" s="20" t="s">
        <v>344</v>
      </c>
      <c r="C186" s="21">
        <v>76.05</v>
      </c>
      <c r="D186" s="21"/>
      <c r="E186" s="32">
        <v>46</v>
      </c>
      <c r="F186" s="24"/>
      <c r="G186" s="24">
        <v>2</v>
      </c>
      <c r="H186" s="24">
        <v>1</v>
      </c>
      <c r="I186" s="24"/>
      <c r="J186" s="24"/>
      <c r="K186" s="24"/>
      <c r="L186" s="25"/>
      <c r="M186" s="25"/>
      <c r="N186" s="96"/>
      <c r="O186" s="24">
        <v>2</v>
      </c>
      <c r="P186" s="24"/>
      <c r="Q186" s="24"/>
      <c r="R186" s="24"/>
      <c r="S186" s="24">
        <v>4</v>
      </c>
      <c r="T186" s="24"/>
      <c r="U186" s="24"/>
      <c r="V186" s="24"/>
      <c r="W186" s="24"/>
      <c r="X186" s="24"/>
      <c r="Y186" s="24"/>
      <c r="Z186" s="24">
        <v>3</v>
      </c>
      <c r="AA186" s="24"/>
      <c r="AB186" s="24"/>
      <c r="AC186" s="24"/>
      <c r="AD186" s="25"/>
      <c r="AE186" s="26">
        <f t="shared" si="36"/>
        <v>34</v>
      </c>
      <c r="AF186" s="151">
        <v>33</v>
      </c>
      <c r="AG186" s="151"/>
      <c r="AH186" s="27">
        <f t="shared" si="34"/>
        <v>2585.6999999999998</v>
      </c>
      <c r="AI186" s="27"/>
      <c r="AJ186" s="28"/>
      <c r="AK186" s="1">
        <f t="shared" si="44"/>
        <v>121.68</v>
      </c>
      <c r="AL186" s="1">
        <f t="shared" si="45"/>
        <v>2311.92</v>
      </c>
      <c r="AM186" s="62">
        <f t="shared" si="37"/>
        <v>1965.1320000000001</v>
      </c>
      <c r="AN186" s="132">
        <f t="shared" si="43"/>
        <v>1926.1183499999997</v>
      </c>
      <c r="AO186" s="62">
        <f t="shared" si="32"/>
        <v>1791.7379999999998</v>
      </c>
      <c r="AP186" s="62">
        <f t="shared" si="38"/>
        <v>2234.2972859999995</v>
      </c>
      <c r="AQ186" s="91">
        <f t="shared" si="39"/>
        <v>2078.4160799999995</v>
      </c>
      <c r="AR186" s="134">
        <f t="shared" si="40"/>
        <v>2681.1567431999993</v>
      </c>
      <c r="AS186" s="63">
        <f t="shared" si="35"/>
        <v>3813.2230499999996</v>
      </c>
    </row>
    <row r="187" spans="1:47">
      <c r="A187" s="20" t="s">
        <v>348</v>
      </c>
      <c r="B187" s="20" t="s">
        <v>349</v>
      </c>
      <c r="C187" s="21">
        <v>76.2</v>
      </c>
      <c r="D187" s="21"/>
      <c r="E187" s="32">
        <v>36</v>
      </c>
      <c r="F187" s="24"/>
      <c r="G187" s="24">
        <v>1</v>
      </c>
      <c r="H187" s="24">
        <v>1</v>
      </c>
      <c r="I187" s="24"/>
      <c r="J187" s="24"/>
      <c r="K187" s="24"/>
      <c r="L187" s="25"/>
      <c r="M187" s="25"/>
      <c r="N187" s="96"/>
      <c r="O187" s="24">
        <v>2</v>
      </c>
      <c r="P187" s="24"/>
      <c r="Q187" s="24">
        <v>1</v>
      </c>
      <c r="R187" s="24"/>
      <c r="S187" s="24">
        <v>6</v>
      </c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5"/>
      <c r="AE187" s="26">
        <f t="shared" si="36"/>
        <v>25</v>
      </c>
      <c r="AF187" s="151">
        <v>24</v>
      </c>
      <c r="AG187" s="151"/>
      <c r="AH187" s="27">
        <f t="shared" si="34"/>
        <v>1905</v>
      </c>
      <c r="AI187" s="27"/>
      <c r="AJ187" s="28"/>
      <c r="AK187" s="1">
        <f t="shared" si="44"/>
        <v>121.92000000000002</v>
      </c>
      <c r="AL187" s="1">
        <f t="shared" si="45"/>
        <v>2316.4800000000005</v>
      </c>
      <c r="AM187" s="62">
        <f t="shared" si="37"/>
        <v>1969.0080000000003</v>
      </c>
      <c r="AN187" s="132">
        <f t="shared" si="43"/>
        <v>1929.9174</v>
      </c>
      <c r="AO187" s="62">
        <f t="shared" si="32"/>
        <v>1795.2719999999999</v>
      </c>
      <c r="AP187" s="62">
        <f t="shared" si="38"/>
        <v>2238.7041839999997</v>
      </c>
      <c r="AQ187" s="91">
        <f t="shared" si="39"/>
        <v>2082.5155199999999</v>
      </c>
      <c r="AR187" s="134">
        <f t="shared" si="40"/>
        <v>2686.4450207999994</v>
      </c>
      <c r="AS187" s="63">
        <f t="shared" si="35"/>
        <v>3820.7441999999996</v>
      </c>
    </row>
    <row r="188" spans="1:47" s="72" customFormat="1">
      <c r="A188" s="64" t="s">
        <v>350</v>
      </c>
      <c r="B188" s="127" t="s">
        <v>808</v>
      </c>
      <c r="C188" s="65">
        <v>32.97</v>
      </c>
      <c r="D188" s="65">
        <v>37.49</v>
      </c>
      <c r="E188" s="66">
        <v>208</v>
      </c>
      <c r="F188" s="67"/>
      <c r="G188" s="67"/>
      <c r="H188" s="67">
        <v>2</v>
      </c>
      <c r="I188" s="67"/>
      <c r="J188" s="67">
        <v>6</v>
      </c>
      <c r="K188" s="67"/>
      <c r="L188" s="67"/>
      <c r="M188" s="67"/>
      <c r="N188" s="96"/>
      <c r="O188" s="24"/>
      <c r="P188" s="24"/>
      <c r="Q188" s="24">
        <v>6</v>
      </c>
      <c r="R188" s="24"/>
      <c r="S188" s="24">
        <v>10</v>
      </c>
      <c r="T188" s="24">
        <v>10</v>
      </c>
      <c r="U188" s="24"/>
      <c r="V188" s="24">
        <v>2</v>
      </c>
      <c r="W188" s="24"/>
      <c r="X188" s="24"/>
      <c r="Y188" s="24">
        <v>2</v>
      </c>
      <c r="Z188" s="24">
        <v>3</v>
      </c>
      <c r="AA188" s="24"/>
      <c r="AB188" s="24"/>
      <c r="AC188" s="24"/>
      <c r="AD188" s="67"/>
      <c r="AE188" s="26">
        <f t="shared" si="36"/>
        <v>167</v>
      </c>
      <c r="AF188" s="151">
        <v>172</v>
      </c>
      <c r="AG188" s="151"/>
      <c r="AH188" s="68">
        <f>+AE188*C188</f>
        <v>5505.99</v>
      </c>
      <c r="AI188" s="68"/>
      <c r="AJ188" s="68"/>
      <c r="AK188" s="1">
        <f>+C188*$AK$6</f>
        <v>52.752000000000002</v>
      </c>
      <c r="AL188" s="1">
        <f>+AK188*$AL$6</f>
        <v>1002.288</v>
      </c>
      <c r="AM188" s="70">
        <f>+AL188*0.85</f>
        <v>851.94479999999999</v>
      </c>
      <c r="AN188" s="132">
        <f>+AK188/1.6*$AK$4*$AL$6</f>
        <v>835.03118999999992</v>
      </c>
      <c r="AO188" s="62">
        <f>C188*1.24*19</f>
        <v>776.77319999999997</v>
      </c>
      <c r="AP188" s="62">
        <f t="shared" si="38"/>
        <v>968.63618039999983</v>
      </c>
      <c r="AQ188" s="91">
        <f t="shared" si="39"/>
        <v>901.0569119999999</v>
      </c>
      <c r="AR188" s="134">
        <f t="shared" si="40"/>
        <v>1162.3634164799998</v>
      </c>
      <c r="AS188" s="71">
        <f t="shared" si="35"/>
        <v>1653.1487699999998</v>
      </c>
      <c r="AT188" s="71">
        <v>1653</v>
      </c>
      <c r="AU188" s="71"/>
    </row>
    <row r="189" spans="1:47">
      <c r="A189" s="20" t="s">
        <v>352</v>
      </c>
      <c r="B189" s="20" t="s">
        <v>353</v>
      </c>
      <c r="C189" s="21">
        <v>30.18</v>
      </c>
      <c r="D189" s="128">
        <v>34.29</v>
      </c>
      <c r="E189" s="32">
        <v>14</v>
      </c>
      <c r="F189" s="24">
        <v>2</v>
      </c>
      <c r="G189" s="24"/>
      <c r="H189" s="24">
        <v>2</v>
      </c>
      <c r="I189" s="24">
        <v>10</v>
      </c>
      <c r="J189" s="24"/>
      <c r="K189" s="24"/>
      <c r="L189" s="25"/>
      <c r="M189" s="25"/>
      <c r="N189" s="96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5"/>
      <c r="AE189" s="26">
        <f t="shared" si="36"/>
        <v>0</v>
      </c>
      <c r="AF189" s="151"/>
      <c r="AG189" s="151"/>
      <c r="AH189" s="27">
        <f t="shared" si="34"/>
        <v>0</v>
      </c>
      <c r="AI189" s="27"/>
      <c r="AJ189" s="28"/>
      <c r="AK189" s="1">
        <f>+D189*$AK$6</f>
        <v>54.864000000000004</v>
      </c>
      <c r="AL189" s="1">
        <f t="shared" si="45"/>
        <v>1042.4160000000002</v>
      </c>
      <c r="AM189" s="62">
        <f t="shared" si="37"/>
        <v>886.05360000000007</v>
      </c>
      <c r="AN189" s="132">
        <f t="shared" si="43"/>
        <v>868.46282999999994</v>
      </c>
      <c r="AO189" s="62">
        <f t="shared" si="32"/>
        <v>711.04079999999999</v>
      </c>
      <c r="AP189" s="62">
        <f t="shared" si="38"/>
        <v>1007.4168827999998</v>
      </c>
      <c r="AQ189" s="91">
        <f t="shared" si="39"/>
        <v>824.80732799999998</v>
      </c>
      <c r="AR189" s="134">
        <f t="shared" si="40"/>
        <v>1208.9002593599998</v>
      </c>
      <c r="AS189" s="63">
        <f t="shared" si="35"/>
        <v>1513.2553799999998</v>
      </c>
    </row>
    <row r="190" spans="1:47">
      <c r="A190" s="20" t="s">
        <v>354</v>
      </c>
      <c r="B190" s="20" t="s">
        <v>355</v>
      </c>
      <c r="C190" s="21">
        <v>22.52</v>
      </c>
      <c r="D190" s="21">
        <v>32.89</v>
      </c>
      <c r="E190" s="32">
        <v>38</v>
      </c>
      <c r="F190" s="24">
        <v>3</v>
      </c>
      <c r="G190" s="24">
        <v>4</v>
      </c>
      <c r="H190" s="24">
        <v>2</v>
      </c>
      <c r="I190" s="24"/>
      <c r="J190" s="24"/>
      <c r="K190" s="24"/>
      <c r="L190" s="25"/>
      <c r="M190" s="25"/>
      <c r="N190" s="96"/>
      <c r="O190" s="24">
        <v>6</v>
      </c>
      <c r="P190" s="24"/>
      <c r="Q190" s="24"/>
      <c r="R190" s="24"/>
      <c r="S190" s="24">
        <v>6</v>
      </c>
      <c r="T190" s="24"/>
      <c r="U190" s="24"/>
      <c r="V190" s="24">
        <v>1</v>
      </c>
      <c r="W190" s="24"/>
      <c r="X190" s="24"/>
      <c r="Y190" s="24">
        <v>2</v>
      </c>
      <c r="Z190" s="24">
        <v>3</v>
      </c>
      <c r="AA190" s="24"/>
      <c r="AB190" s="24"/>
      <c r="AC190" s="24"/>
      <c r="AD190" s="25"/>
      <c r="AE190" s="26">
        <f t="shared" si="36"/>
        <v>11</v>
      </c>
      <c r="AF190" s="151">
        <v>8</v>
      </c>
      <c r="AG190" s="151"/>
      <c r="AH190" s="27">
        <f t="shared" si="34"/>
        <v>247.72</v>
      </c>
      <c r="AI190" s="27"/>
      <c r="AJ190" s="28"/>
      <c r="AK190" s="1">
        <f t="shared" si="44"/>
        <v>36.032000000000004</v>
      </c>
      <c r="AL190" s="1">
        <f t="shared" si="45"/>
        <v>684.60800000000006</v>
      </c>
      <c r="AM190" s="62">
        <f t="shared" si="37"/>
        <v>581.91680000000008</v>
      </c>
      <c r="AN190" s="132">
        <f t="shared" si="43"/>
        <v>570.36403999999993</v>
      </c>
      <c r="AO190" s="62">
        <f t="shared" si="32"/>
        <v>530.57119999999998</v>
      </c>
      <c r="AP190" s="62">
        <f t="shared" si="38"/>
        <v>661.62228639999989</v>
      </c>
      <c r="AQ190" s="91">
        <f t="shared" si="39"/>
        <v>615.46259199999997</v>
      </c>
      <c r="AR190" s="134">
        <f t="shared" si="40"/>
        <v>793.94674367999983</v>
      </c>
      <c r="AS190" s="63">
        <f t="shared" si="35"/>
        <v>1129.1753199999998</v>
      </c>
    </row>
    <row r="191" spans="1:47">
      <c r="A191" s="20" t="s">
        <v>356</v>
      </c>
      <c r="B191" s="20" t="s">
        <v>357</v>
      </c>
      <c r="C191" s="21">
        <v>31.4</v>
      </c>
      <c r="D191" s="21">
        <v>35.69</v>
      </c>
      <c r="E191" s="32">
        <v>67</v>
      </c>
      <c r="F191" s="24">
        <v>5</v>
      </c>
      <c r="G191" s="24">
        <v>2</v>
      </c>
      <c r="H191" s="24">
        <v>2</v>
      </c>
      <c r="I191" s="24">
        <v>6</v>
      </c>
      <c r="J191" s="24"/>
      <c r="K191" s="24"/>
      <c r="L191" s="25"/>
      <c r="M191" s="25"/>
      <c r="N191" s="96"/>
      <c r="O191" s="24">
        <v>10</v>
      </c>
      <c r="P191" s="24"/>
      <c r="Q191" s="24"/>
      <c r="R191" s="24"/>
      <c r="S191" s="24"/>
      <c r="T191" s="24">
        <v>10</v>
      </c>
      <c r="U191" s="24"/>
      <c r="V191" s="24">
        <v>1</v>
      </c>
      <c r="W191" s="24"/>
      <c r="X191" s="24"/>
      <c r="Y191" s="24">
        <v>2</v>
      </c>
      <c r="Z191" s="24">
        <v>3</v>
      </c>
      <c r="AA191" s="24"/>
      <c r="AB191" s="24"/>
      <c r="AC191" s="24"/>
      <c r="AD191" s="25"/>
      <c r="AE191" s="26">
        <f t="shared" si="36"/>
        <v>26</v>
      </c>
      <c r="AF191" s="151">
        <v>20</v>
      </c>
      <c r="AG191" s="151"/>
      <c r="AH191" s="27">
        <f t="shared" si="34"/>
        <v>816.4</v>
      </c>
      <c r="AI191" s="27"/>
      <c r="AJ191" s="28"/>
      <c r="AK191" s="1">
        <f t="shared" si="44"/>
        <v>50.24</v>
      </c>
      <c r="AL191" s="1">
        <f t="shared" si="45"/>
        <v>954.56000000000006</v>
      </c>
      <c r="AM191" s="62">
        <f t="shared" si="37"/>
        <v>811.37599999999998</v>
      </c>
      <c r="AN191" s="132">
        <f t="shared" si="43"/>
        <v>795.26779999999985</v>
      </c>
      <c r="AO191" s="62">
        <f t="shared" ref="AO191:AO254" si="46">C191*1.24*19</f>
        <v>739.78399999999999</v>
      </c>
      <c r="AP191" s="62">
        <f t="shared" si="38"/>
        <v>922.51064799999972</v>
      </c>
      <c r="AQ191" s="91">
        <f t="shared" si="39"/>
        <v>858.14943999999991</v>
      </c>
      <c r="AR191" s="134">
        <f t="shared" si="40"/>
        <v>1107.0127775999997</v>
      </c>
      <c r="AS191" s="63">
        <f t="shared" si="35"/>
        <v>1574.4273999999996</v>
      </c>
    </row>
    <row r="192" spans="1:47">
      <c r="A192" s="20" t="s">
        <v>358</v>
      </c>
      <c r="B192" s="20" t="s">
        <v>359</v>
      </c>
      <c r="C192" s="21">
        <v>112.12</v>
      </c>
      <c r="D192" s="21"/>
      <c r="E192" s="32">
        <v>74</v>
      </c>
      <c r="F192" s="24"/>
      <c r="G192" s="24">
        <v>2</v>
      </c>
      <c r="H192" s="24">
        <v>1</v>
      </c>
      <c r="I192" s="24"/>
      <c r="J192" s="24"/>
      <c r="K192" s="24"/>
      <c r="L192" s="25"/>
      <c r="M192" s="25"/>
      <c r="N192" s="96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5"/>
      <c r="AE192" s="26">
        <f t="shared" si="36"/>
        <v>71</v>
      </c>
      <c r="AF192" s="151">
        <v>69</v>
      </c>
      <c r="AG192" s="151"/>
      <c r="AH192" s="27">
        <f t="shared" si="34"/>
        <v>7960.52</v>
      </c>
      <c r="AI192" s="27"/>
      <c r="AJ192" s="28"/>
      <c r="AK192" s="1">
        <f t="shared" si="44"/>
        <v>179.39200000000002</v>
      </c>
      <c r="AL192" s="1">
        <f t="shared" si="45"/>
        <v>3408.4480000000003</v>
      </c>
      <c r="AM192" s="62">
        <f t="shared" si="37"/>
        <v>2897.1808000000001</v>
      </c>
      <c r="AN192" s="132">
        <f t="shared" si="43"/>
        <v>2839.6632399999999</v>
      </c>
      <c r="AO192" s="62">
        <f t="shared" si="46"/>
        <v>2641.5472000000004</v>
      </c>
      <c r="AP192" s="62">
        <f t="shared" si="38"/>
        <v>3294.0093583999997</v>
      </c>
      <c r="AQ192" s="91">
        <f t="shared" si="39"/>
        <v>3064.1947520000003</v>
      </c>
      <c r="AR192" s="134">
        <f t="shared" si="40"/>
        <v>3952.8112300799994</v>
      </c>
      <c r="AS192" s="63">
        <f t="shared" si="35"/>
        <v>5621.8089199999995</v>
      </c>
    </row>
    <row r="193" spans="1:46" s="72" customFormat="1">
      <c r="A193" s="64" t="s">
        <v>360</v>
      </c>
      <c r="B193" s="127" t="s">
        <v>809</v>
      </c>
      <c r="C193" s="65">
        <v>130.44999999999999</v>
      </c>
      <c r="D193" s="65">
        <v>141.06</v>
      </c>
      <c r="E193" s="66">
        <v>112</v>
      </c>
      <c r="F193" s="67">
        <v>1</v>
      </c>
      <c r="G193" s="67">
        <v>2</v>
      </c>
      <c r="H193" s="67">
        <v>1</v>
      </c>
      <c r="I193" s="67"/>
      <c r="J193" s="67">
        <v>2</v>
      </c>
      <c r="K193" s="67">
        <v>1</v>
      </c>
      <c r="L193" s="67"/>
      <c r="M193" s="67">
        <v>1</v>
      </c>
      <c r="N193" s="96"/>
      <c r="O193" s="24">
        <v>2</v>
      </c>
      <c r="P193" s="24"/>
      <c r="Q193" s="24"/>
      <c r="R193" s="24">
        <v>1</v>
      </c>
      <c r="S193" s="24">
        <v>2</v>
      </c>
      <c r="T193" s="24"/>
      <c r="U193" s="24">
        <v>2</v>
      </c>
      <c r="V193" s="24"/>
      <c r="W193" s="24">
        <v>1</v>
      </c>
      <c r="X193" s="24">
        <v>1</v>
      </c>
      <c r="Y193" s="24"/>
      <c r="Z193" s="24"/>
      <c r="AA193" s="24">
        <v>4</v>
      </c>
      <c r="AB193" s="24"/>
      <c r="AC193" s="24"/>
      <c r="AD193" s="67"/>
      <c r="AE193" s="26">
        <f t="shared" si="36"/>
        <v>91</v>
      </c>
      <c r="AF193" s="151">
        <v>80</v>
      </c>
      <c r="AG193" s="151"/>
      <c r="AH193" s="68">
        <f t="shared" si="34"/>
        <v>11870.949999999999</v>
      </c>
      <c r="AI193" s="68"/>
      <c r="AJ193" s="69"/>
      <c r="AK193" s="1">
        <f t="shared" si="44"/>
        <v>208.72</v>
      </c>
      <c r="AL193" s="1">
        <f t="shared" si="45"/>
        <v>3965.68</v>
      </c>
      <c r="AM193" s="70">
        <f t="shared" si="37"/>
        <v>3370.828</v>
      </c>
      <c r="AN193" s="132">
        <f t="shared" si="43"/>
        <v>3303.9071499999995</v>
      </c>
      <c r="AO193" s="62">
        <f t="shared" si="46"/>
        <v>3073.4019999999996</v>
      </c>
      <c r="AP193" s="62">
        <f t="shared" si="38"/>
        <v>3832.5322939999992</v>
      </c>
      <c r="AQ193" s="91">
        <f t="shared" si="39"/>
        <v>3565.1463199999994</v>
      </c>
      <c r="AR193" s="134">
        <f t="shared" si="40"/>
        <v>4599.0387527999992</v>
      </c>
      <c r="AS193" s="71">
        <f t="shared" si="35"/>
        <v>6540.8934499999987</v>
      </c>
      <c r="AT193" s="72">
        <v>6833</v>
      </c>
    </row>
    <row r="194" spans="1:46" s="72" customFormat="1">
      <c r="A194" s="64" t="s">
        <v>362</v>
      </c>
      <c r="B194" s="127" t="s">
        <v>810</v>
      </c>
      <c r="C194" s="65">
        <v>109</v>
      </c>
      <c r="D194" s="128">
        <v>111.59</v>
      </c>
      <c r="E194" s="66">
        <v>15</v>
      </c>
      <c r="F194" s="67">
        <v>1</v>
      </c>
      <c r="G194" s="67">
        <v>2</v>
      </c>
      <c r="H194" s="67">
        <v>1</v>
      </c>
      <c r="I194" s="67"/>
      <c r="J194" s="67"/>
      <c r="K194" s="67">
        <v>1</v>
      </c>
      <c r="L194" s="67"/>
      <c r="M194" s="67">
        <v>1</v>
      </c>
      <c r="N194" s="96"/>
      <c r="O194" s="24"/>
      <c r="P194" s="24"/>
      <c r="Q194" s="24"/>
      <c r="R194" s="24">
        <v>1</v>
      </c>
      <c r="S194" s="24">
        <v>2</v>
      </c>
      <c r="T194" s="24"/>
      <c r="U194" s="24">
        <v>2</v>
      </c>
      <c r="V194" s="24"/>
      <c r="W194" s="24">
        <v>2</v>
      </c>
      <c r="X194" s="24">
        <v>1</v>
      </c>
      <c r="Y194" s="24"/>
      <c r="Z194" s="24"/>
      <c r="AA194" s="135">
        <v>1</v>
      </c>
      <c r="AB194" s="24"/>
      <c r="AC194" s="24"/>
      <c r="AD194" s="67"/>
      <c r="AE194" s="26">
        <f t="shared" si="36"/>
        <v>0</v>
      </c>
      <c r="AF194" s="151"/>
      <c r="AG194" s="151"/>
      <c r="AH194" s="68">
        <f t="shared" si="34"/>
        <v>0</v>
      </c>
      <c r="AI194" s="68"/>
      <c r="AJ194" s="69"/>
      <c r="AK194" s="1">
        <f>+D194*$AK$6</f>
        <v>178.54400000000001</v>
      </c>
      <c r="AL194" s="1">
        <f t="shared" si="45"/>
        <v>3392.3360000000002</v>
      </c>
      <c r="AM194" s="70">
        <f t="shared" si="37"/>
        <v>2883.4856</v>
      </c>
      <c r="AN194" s="132">
        <f t="shared" si="43"/>
        <v>2826.2399300000002</v>
      </c>
      <c r="AO194" s="62">
        <f t="shared" si="46"/>
        <v>2568.04</v>
      </c>
      <c r="AP194" s="62">
        <f t="shared" si="38"/>
        <v>3278.4383188000002</v>
      </c>
      <c r="AQ194" s="91">
        <f t="shared" si="39"/>
        <v>2978.9263999999998</v>
      </c>
      <c r="AR194" s="134">
        <f t="shared" si="40"/>
        <v>3934.12598256</v>
      </c>
      <c r="AS194" s="71">
        <f t="shared" si="35"/>
        <v>5465.3689999999997</v>
      </c>
      <c r="AT194" s="72">
        <v>5290</v>
      </c>
    </row>
    <row r="195" spans="1:46" s="72" customFormat="1">
      <c r="A195" s="64" t="s">
        <v>364</v>
      </c>
      <c r="B195" s="64" t="s">
        <v>365</v>
      </c>
      <c r="C195" s="65">
        <v>47.37</v>
      </c>
      <c r="D195" s="65">
        <v>38.700000000000003</v>
      </c>
      <c r="E195" s="66">
        <v>1</v>
      </c>
      <c r="F195" s="67"/>
      <c r="G195" s="67"/>
      <c r="H195" s="67"/>
      <c r="I195" s="67"/>
      <c r="J195" s="67">
        <v>1</v>
      </c>
      <c r="K195" s="67"/>
      <c r="L195" s="67"/>
      <c r="M195" s="67"/>
      <c r="N195" s="96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67"/>
      <c r="AE195" s="26">
        <f t="shared" si="36"/>
        <v>0</v>
      </c>
      <c r="AF195" s="151"/>
      <c r="AG195" s="151"/>
      <c r="AH195" s="68">
        <f t="shared" si="34"/>
        <v>0</v>
      </c>
      <c r="AI195" s="68"/>
      <c r="AJ195" s="69"/>
      <c r="AK195" s="1">
        <f>+C195*$AK$6</f>
        <v>75.792000000000002</v>
      </c>
      <c r="AL195" s="1">
        <f t="shared" si="45"/>
        <v>1440.048</v>
      </c>
      <c r="AM195" s="70">
        <f t="shared" si="37"/>
        <v>1224.0408</v>
      </c>
      <c r="AN195" s="132">
        <f t="shared" si="43"/>
        <v>1199.7399899999998</v>
      </c>
      <c r="AO195" s="62">
        <f t="shared" si="46"/>
        <v>1116.0372</v>
      </c>
      <c r="AP195" s="62">
        <f t="shared" si="38"/>
        <v>1391.6983883999997</v>
      </c>
      <c r="AQ195" s="91">
        <f t="shared" si="39"/>
        <v>1294.6031519999999</v>
      </c>
      <c r="AR195" s="134">
        <f t="shared" si="40"/>
        <v>1670.0380660799995</v>
      </c>
      <c r="AS195" s="71">
        <f t="shared" si="35"/>
        <v>2375.1791699999999</v>
      </c>
      <c r="AT195" s="72">
        <v>2645</v>
      </c>
    </row>
    <row r="196" spans="1:46" s="154" customFormat="1">
      <c r="A196" s="153" t="s">
        <v>366</v>
      </c>
      <c r="B196" s="153" t="s">
        <v>365</v>
      </c>
      <c r="C196" s="155">
        <v>73.48</v>
      </c>
      <c r="D196" s="155">
        <v>82.39</v>
      </c>
      <c r="E196" s="168">
        <v>137</v>
      </c>
      <c r="F196" s="158"/>
      <c r="G196" s="158"/>
      <c r="H196" s="158">
        <v>1</v>
      </c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>
        <v>6</v>
      </c>
      <c r="AB196" s="158"/>
      <c r="AC196" s="158"/>
      <c r="AD196" s="158"/>
      <c r="AE196" s="159">
        <f t="shared" si="36"/>
        <v>130</v>
      </c>
      <c r="AF196" s="160">
        <v>130</v>
      </c>
      <c r="AG196" s="160"/>
      <c r="AH196" s="161">
        <f t="shared" si="34"/>
        <v>9552.4</v>
      </c>
      <c r="AI196" s="161"/>
      <c r="AJ196" s="162"/>
      <c r="AK196" s="161">
        <f t="shared" ref="AK196:AK210" si="47">+C196*$AK$6</f>
        <v>117.56800000000001</v>
      </c>
      <c r="AL196" s="161">
        <f t="shared" si="45"/>
        <v>2233.7920000000004</v>
      </c>
      <c r="AM196" s="163">
        <f t="shared" si="37"/>
        <v>1898.7232000000004</v>
      </c>
      <c r="AN196" s="163">
        <f t="shared" si="43"/>
        <v>1861.0279600000001</v>
      </c>
      <c r="AO196" s="163">
        <f t="shared" si="46"/>
        <v>1731.1888000000001</v>
      </c>
      <c r="AP196" s="163">
        <f t="shared" si="38"/>
        <v>2158.7924336000001</v>
      </c>
      <c r="AQ196" s="164">
        <f t="shared" si="39"/>
        <v>2008.1790080000001</v>
      </c>
      <c r="AR196" s="165">
        <f t="shared" si="40"/>
        <v>2590.5509203199999</v>
      </c>
      <c r="AS196" s="166">
        <f t="shared" si="35"/>
        <v>3684.3606799999998</v>
      </c>
      <c r="AT196" s="154">
        <v>3747</v>
      </c>
    </row>
    <row r="197" spans="1:46" s="72" customFormat="1">
      <c r="A197" s="64" t="s">
        <v>368</v>
      </c>
      <c r="B197" s="127" t="s">
        <v>811</v>
      </c>
      <c r="C197" s="65">
        <v>113.51</v>
      </c>
      <c r="D197" s="65">
        <v>99.99</v>
      </c>
      <c r="E197" s="66">
        <v>145</v>
      </c>
      <c r="F197" s="67"/>
      <c r="G197" s="67"/>
      <c r="H197" s="67">
        <v>1</v>
      </c>
      <c r="I197" s="67"/>
      <c r="J197" s="67"/>
      <c r="K197" s="67"/>
      <c r="L197" s="67"/>
      <c r="M197" s="67"/>
      <c r="N197" s="96"/>
      <c r="O197" s="24"/>
      <c r="P197" s="24"/>
      <c r="Q197" s="24">
        <v>2</v>
      </c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67"/>
      <c r="AE197" s="26">
        <f t="shared" si="36"/>
        <v>142</v>
      </c>
      <c r="AF197" s="151">
        <v>120</v>
      </c>
      <c r="AG197" s="151"/>
      <c r="AH197" s="68">
        <f t="shared" si="34"/>
        <v>16118.42</v>
      </c>
      <c r="AI197" s="68"/>
      <c r="AJ197" s="69"/>
      <c r="AK197" s="1">
        <f t="shared" si="47"/>
        <v>181.61600000000001</v>
      </c>
      <c r="AL197" s="1">
        <f t="shared" si="45"/>
        <v>3450.7040000000002</v>
      </c>
      <c r="AM197" s="70">
        <f t="shared" si="37"/>
        <v>2933.0983999999999</v>
      </c>
      <c r="AN197" s="132">
        <f t="shared" si="43"/>
        <v>2874.8677699999998</v>
      </c>
      <c r="AO197" s="62">
        <f t="shared" si="46"/>
        <v>2674.2955999999999</v>
      </c>
      <c r="AP197" s="62">
        <f t="shared" si="38"/>
        <v>3334.8466131999994</v>
      </c>
      <c r="AQ197" s="91">
        <f t="shared" si="39"/>
        <v>3102.1828959999998</v>
      </c>
      <c r="AR197" s="134">
        <f t="shared" si="40"/>
        <v>4001.8159358399989</v>
      </c>
      <c r="AS197" s="71">
        <f t="shared" si="35"/>
        <v>5691.5049099999987</v>
      </c>
      <c r="AT197" s="72">
        <v>5070</v>
      </c>
    </row>
    <row r="198" spans="1:46">
      <c r="A198" s="20" t="s">
        <v>370</v>
      </c>
      <c r="B198" s="20" t="s">
        <v>371</v>
      </c>
      <c r="C198" s="21">
        <v>222.21</v>
      </c>
      <c r="D198" s="21">
        <v>218.19</v>
      </c>
      <c r="E198" s="32">
        <v>1</v>
      </c>
      <c r="F198" s="24"/>
      <c r="G198" s="24"/>
      <c r="H198" s="24"/>
      <c r="I198" s="24"/>
      <c r="J198" s="24">
        <v>1</v>
      </c>
      <c r="K198" s="24"/>
      <c r="L198" s="25"/>
      <c r="M198" s="25"/>
      <c r="N198" s="96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5"/>
      <c r="AE198" s="26">
        <f t="shared" si="36"/>
        <v>0</v>
      </c>
      <c r="AF198" s="151"/>
      <c r="AG198" s="151"/>
      <c r="AH198" s="27">
        <f t="shared" si="34"/>
        <v>0</v>
      </c>
      <c r="AI198" s="27"/>
      <c r="AJ198" s="28"/>
      <c r="AK198" s="1">
        <f t="shared" si="47"/>
        <v>355.53600000000006</v>
      </c>
      <c r="AL198" s="1">
        <f t="shared" si="45"/>
        <v>6755.1840000000011</v>
      </c>
      <c r="AM198" s="62">
        <f t="shared" si="37"/>
        <v>5741.9064000000008</v>
      </c>
      <c r="AN198" s="132">
        <f t="shared" si="43"/>
        <v>5627.9126700000006</v>
      </c>
      <c r="AO198" s="62">
        <f t="shared" si="46"/>
        <v>5235.267600000001</v>
      </c>
      <c r="AP198" s="62">
        <f t="shared" si="38"/>
        <v>6528.3786972000007</v>
      </c>
      <c r="AQ198" s="91">
        <f t="shared" si="39"/>
        <v>6072.9104160000006</v>
      </c>
      <c r="AR198" s="133">
        <f t="shared" si="40"/>
        <v>7834.0544366400009</v>
      </c>
      <c r="AS198" s="63">
        <f t="shared" si="35"/>
        <v>11141.831609999999</v>
      </c>
      <c r="AT198" s="3">
        <f>450*1.16*19</f>
        <v>9918</v>
      </c>
    </row>
    <row r="199" spans="1:46">
      <c r="A199" s="20" t="s">
        <v>372</v>
      </c>
      <c r="B199" s="20" t="s">
        <v>373</v>
      </c>
      <c r="C199" s="21">
        <v>322.49</v>
      </c>
      <c r="D199" s="21">
        <v>316.89</v>
      </c>
      <c r="E199" s="32">
        <v>1</v>
      </c>
      <c r="F199" s="24"/>
      <c r="G199" s="24"/>
      <c r="H199" s="24"/>
      <c r="I199" s="24"/>
      <c r="J199" s="24">
        <v>1</v>
      </c>
      <c r="K199" s="24"/>
      <c r="L199" s="25"/>
      <c r="M199" s="25"/>
      <c r="N199" s="96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5"/>
      <c r="AE199" s="26">
        <f t="shared" si="36"/>
        <v>0</v>
      </c>
      <c r="AF199" s="151"/>
      <c r="AG199" s="151"/>
      <c r="AH199" s="27">
        <f t="shared" ref="AH199:AH262" si="48">+AE199*C199</f>
        <v>0</v>
      </c>
      <c r="AI199" s="27"/>
      <c r="AJ199" s="28"/>
      <c r="AK199" s="1">
        <f t="shared" si="47"/>
        <v>515.98400000000004</v>
      </c>
      <c r="AL199" s="1">
        <f t="shared" si="45"/>
        <v>9803.6959999999999</v>
      </c>
      <c r="AM199" s="62">
        <f t="shared" si="37"/>
        <v>8333.141599999999</v>
      </c>
      <c r="AN199" s="132">
        <f t="shared" si="43"/>
        <v>8167.7042299999994</v>
      </c>
      <c r="AO199" s="62">
        <f t="shared" si="46"/>
        <v>7597.8644000000004</v>
      </c>
      <c r="AP199" s="62">
        <f t="shared" si="38"/>
        <v>9474.5369067999982</v>
      </c>
      <c r="AQ199" s="91">
        <f t="shared" si="39"/>
        <v>8813.5227039999991</v>
      </c>
      <c r="AR199" s="133">
        <f t="shared" si="40"/>
        <v>11369.444288159997</v>
      </c>
      <c r="AS199" s="63">
        <f t="shared" ref="AS199:AS262" si="49">+C199*1.16/0.5*19*1.1375</f>
        <v>16169.971089999999</v>
      </c>
      <c r="AT199" s="3">
        <f>600*19*1.16</f>
        <v>13223.999999999998</v>
      </c>
    </row>
    <row r="200" spans="1:46">
      <c r="A200" s="20" t="s">
        <v>374</v>
      </c>
      <c r="B200" s="20" t="s">
        <v>375</v>
      </c>
      <c r="C200" s="21">
        <v>7.52</v>
      </c>
      <c r="D200" s="21"/>
      <c r="E200" s="32">
        <v>6</v>
      </c>
      <c r="F200" s="24"/>
      <c r="G200" s="24"/>
      <c r="H200" s="24"/>
      <c r="I200" s="24"/>
      <c r="J200" s="24">
        <v>6</v>
      </c>
      <c r="K200" s="24"/>
      <c r="L200" s="25"/>
      <c r="M200" s="25"/>
      <c r="N200" s="96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5"/>
      <c r="AE200" s="26">
        <f t="shared" ref="AE200:AE263" si="50">-SUM(F200:AD200)+E200</f>
        <v>0</v>
      </c>
      <c r="AF200" s="151"/>
      <c r="AG200" s="151"/>
      <c r="AH200" s="27">
        <f t="shared" si="48"/>
        <v>0</v>
      </c>
      <c r="AI200" s="27"/>
      <c r="AJ200" s="28"/>
      <c r="AK200" s="1">
        <f t="shared" si="47"/>
        <v>12.032</v>
      </c>
      <c r="AL200" s="1">
        <f t="shared" si="45"/>
        <v>228.608</v>
      </c>
      <c r="AM200" s="62">
        <f t="shared" ref="AM200:AM263" si="51">+AL200*0.85</f>
        <v>194.3168</v>
      </c>
      <c r="AN200" s="132">
        <f t="shared" si="43"/>
        <v>190.45903999999996</v>
      </c>
      <c r="AO200" s="62">
        <f t="shared" si="46"/>
        <v>177.1712</v>
      </c>
      <c r="AP200" s="62">
        <f t="shared" ref="AP200:AP263" si="52">AN200*1.16</f>
        <v>220.93248639999993</v>
      </c>
      <c r="AQ200" s="91">
        <f t="shared" ref="AQ200:AQ263" si="53">+AO200*1.16</f>
        <v>205.51859199999998</v>
      </c>
      <c r="AR200" s="134">
        <f t="shared" ref="AR200:AR263" si="54">AN200*$AL$4*$AR$6</f>
        <v>265.11898367999993</v>
      </c>
      <c r="AS200" s="63">
        <f t="shared" si="49"/>
        <v>377.06031999999993</v>
      </c>
    </row>
    <row r="201" spans="1:46">
      <c r="A201" s="20" t="s">
        <v>376</v>
      </c>
      <c r="B201" s="20" t="s">
        <v>377</v>
      </c>
      <c r="C201" s="21">
        <v>7.52</v>
      </c>
      <c r="D201" s="21"/>
      <c r="E201" s="32">
        <v>5</v>
      </c>
      <c r="F201" s="24"/>
      <c r="G201" s="24"/>
      <c r="H201" s="24"/>
      <c r="I201" s="24"/>
      <c r="J201" s="24">
        <v>5</v>
      </c>
      <c r="K201" s="24"/>
      <c r="L201" s="25"/>
      <c r="M201" s="25"/>
      <c r="N201" s="96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5"/>
      <c r="AE201" s="26">
        <f t="shared" si="50"/>
        <v>0</v>
      </c>
      <c r="AF201" s="151"/>
      <c r="AG201" s="151"/>
      <c r="AH201" s="27">
        <f t="shared" si="48"/>
        <v>0</v>
      </c>
      <c r="AI201" s="27"/>
      <c r="AJ201" s="28"/>
      <c r="AK201" s="1">
        <f t="shared" si="47"/>
        <v>12.032</v>
      </c>
      <c r="AL201" s="1">
        <f t="shared" si="45"/>
        <v>228.608</v>
      </c>
      <c r="AM201" s="62">
        <f t="shared" si="51"/>
        <v>194.3168</v>
      </c>
      <c r="AN201" s="132">
        <f t="shared" si="43"/>
        <v>190.45903999999996</v>
      </c>
      <c r="AO201" s="62">
        <f t="shared" si="46"/>
        <v>177.1712</v>
      </c>
      <c r="AP201" s="62">
        <f t="shared" si="52"/>
        <v>220.93248639999993</v>
      </c>
      <c r="AQ201" s="91">
        <f t="shared" si="53"/>
        <v>205.51859199999998</v>
      </c>
      <c r="AR201" s="134">
        <f t="shared" si="54"/>
        <v>265.11898367999993</v>
      </c>
      <c r="AS201" s="63">
        <f t="shared" si="49"/>
        <v>377.06031999999993</v>
      </c>
    </row>
    <row r="202" spans="1:46">
      <c r="A202" s="20" t="s">
        <v>378</v>
      </c>
      <c r="B202" s="127" t="s">
        <v>812</v>
      </c>
      <c r="C202" s="21">
        <v>19.13</v>
      </c>
      <c r="D202" s="21">
        <v>23.09</v>
      </c>
      <c r="E202" s="32">
        <v>16</v>
      </c>
      <c r="F202" s="24"/>
      <c r="G202" s="24"/>
      <c r="H202" s="24"/>
      <c r="I202" s="24"/>
      <c r="J202" s="24"/>
      <c r="K202" s="24"/>
      <c r="L202" s="25"/>
      <c r="M202" s="25"/>
      <c r="N202" s="96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5"/>
      <c r="AE202" s="26">
        <f t="shared" si="50"/>
        <v>16</v>
      </c>
      <c r="AF202" s="151">
        <v>15</v>
      </c>
      <c r="AG202" s="151"/>
      <c r="AH202" s="27">
        <f t="shared" si="48"/>
        <v>306.08</v>
      </c>
      <c r="AI202" s="27"/>
      <c r="AJ202" s="28"/>
      <c r="AK202" s="1">
        <f t="shared" si="47"/>
        <v>30.608000000000001</v>
      </c>
      <c r="AL202" s="1">
        <f t="shared" si="45"/>
        <v>581.55200000000002</v>
      </c>
      <c r="AM202" s="62">
        <f t="shared" si="51"/>
        <v>494.31920000000002</v>
      </c>
      <c r="AN202" s="132">
        <f t="shared" si="43"/>
        <v>484.50551000000002</v>
      </c>
      <c r="AO202" s="62">
        <f t="shared" si="46"/>
        <v>450.70279999999997</v>
      </c>
      <c r="AP202" s="62">
        <f t="shared" si="52"/>
        <v>562.02639160000001</v>
      </c>
      <c r="AQ202" s="91">
        <f t="shared" si="53"/>
        <v>522.81524799999988</v>
      </c>
      <c r="AR202" s="134">
        <f t="shared" si="54"/>
        <v>674.43166991999999</v>
      </c>
      <c r="AS202" s="63">
        <f t="shared" si="49"/>
        <v>959.19732999999985</v>
      </c>
    </row>
    <row r="203" spans="1:46">
      <c r="A203" s="20" t="s">
        <v>380</v>
      </c>
      <c r="B203" s="20" t="s">
        <v>381</v>
      </c>
      <c r="C203" s="21">
        <v>7.6</v>
      </c>
      <c r="D203" s="21"/>
      <c r="E203" s="32">
        <v>13</v>
      </c>
      <c r="F203" s="24"/>
      <c r="G203" s="24"/>
      <c r="H203" s="24"/>
      <c r="I203" s="24"/>
      <c r="J203" s="24"/>
      <c r="K203" s="24"/>
      <c r="L203" s="25"/>
      <c r="M203" s="25"/>
      <c r="N203" s="96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5"/>
      <c r="AE203" s="26">
        <f t="shared" si="50"/>
        <v>13</v>
      </c>
      <c r="AF203" s="151">
        <v>10</v>
      </c>
      <c r="AG203" s="151"/>
      <c r="AH203" s="27">
        <f t="shared" si="48"/>
        <v>98.8</v>
      </c>
      <c r="AI203" s="27"/>
      <c r="AJ203" s="28"/>
      <c r="AK203" s="1">
        <f t="shared" si="47"/>
        <v>12.16</v>
      </c>
      <c r="AL203" s="1">
        <f t="shared" si="45"/>
        <v>231.04</v>
      </c>
      <c r="AM203" s="62">
        <f t="shared" si="51"/>
        <v>196.38399999999999</v>
      </c>
      <c r="AN203" s="132">
        <f t="shared" si="43"/>
        <v>192.48519999999999</v>
      </c>
      <c r="AO203" s="62">
        <f t="shared" si="46"/>
        <v>179.05599999999998</v>
      </c>
      <c r="AP203" s="62">
        <f t="shared" si="52"/>
        <v>223.28283199999998</v>
      </c>
      <c r="AQ203" s="91">
        <f t="shared" si="53"/>
        <v>207.70495999999997</v>
      </c>
      <c r="AR203" s="134">
        <f t="shared" si="54"/>
        <v>267.93939839999996</v>
      </c>
      <c r="AS203" s="63">
        <f t="shared" si="49"/>
        <v>381.07159999999999</v>
      </c>
    </row>
    <row r="204" spans="1:46">
      <c r="A204" s="20" t="s">
        <v>382</v>
      </c>
      <c r="B204" s="20" t="s">
        <v>383</v>
      </c>
      <c r="C204" s="21">
        <v>4.3499999999999996</v>
      </c>
      <c r="D204" s="21"/>
      <c r="E204" s="32">
        <v>3</v>
      </c>
      <c r="F204" s="24"/>
      <c r="G204" s="24">
        <v>2</v>
      </c>
      <c r="H204" s="24"/>
      <c r="I204" s="24"/>
      <c r="J204" s="24"/>
      <c r="K204" s="24"/>
      <c r="L204" s="25"/>
      <c r="M204" s="25"/>
      <c r="N204" s="96"/>
      <c r="O204" s="106">
        <v>1</v>
      </c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5"/>
      <c r="AE204" s="26">
        <f t="shared" si="50"/>
        <v>0</v>
      </c>
      <c r="AF204" s="151"/>
      <c r="AG204" s="151"/>
      <c r="AH204" s="27">
        <f t="shared" si="48"/>
        <v>0</v>
      </c>
      <c r="AI204" s="27"/>
      <c r="AJ204" s="28"/>
      <c r="AK204" s="1">
        <f t="shared" si="47"/>
        <v>6.96</v>
      </c>
      <c r="AL204" s="1">
        <f t="shared" si="45"/>
        <v>132.24</v>
      </c>
      <c r="AM204" s="62">
        <f t="shared" si="51"/>
        <v>112.40400000000001</v>
      </c>
      <c r="AN204" s="132">
        <f t="shared" si="43"/>
        <v>110.17245</v>
      </c>
      <c r="AO204" s="62">
        <f t="shared" si="46"/>
        <v>102.48599999999999</v>
      </c>
      <c r="AP204" s="62">
        <f t="shared" si="52"/>
        <v>127.80004199999999</v>
      </c>
      <c r="AQ204" s="91">
        <f t="shared" si="53"/>
        <v>118.88375999999998</v>
      </c>
      <c r="AR204" s="134">
        <f t="shared" si="54"/>
        <v>153.36005039999998</v>
      </c>
      <c r="AS204" s="63">
        <f t="shared" si="49"/>
        <v>218.11334999999997</v>
      </c>
    </row>
    <row r="205" spans="1:46">
      <c r="A205" s="20" t="s">
        <v>384</v>
      </c>
      <c r="B205" s="20" t="s">
        <v>385</v>
      </c>
      <c r="C205" s="21">
        <v>6.13</v>
      </c>
      <c r="D205" s="21"/>
      <c r="E205" s="32">
        <v>117</v>
      </c>
      <c r="F205" s="24"/>
      <c r="G205" s="24"/>
      <c r="H205" s="24"/>
      <c r="I205" s="24"/>
      <c r="J205" s="24"/>
      <c r="K205" s="24"/>
      <c r="L205" s="25"/>
      <c r="M205" s="25"/>
      <c r="N205" s="96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5"/>
      <c r="AE205" s="26">
        <f t="shared" si="50"/>
        <v>117</v>
      </c>
      <c r="AF205" s="151">
        <v>115</v>
      </c>
      <c r="AG205" s="151"/>
      <c r="AH205" s="27">
        <f t="shared" si="48"/>
        <v>717.21</v>
      </c>
      <c r="AI205" s="27"/>
      <c r="AJ205" s="28"/>
      <c r="AK205" s="1">
        <f t="shared" si="47"/>
        <v>9.8079999999999998</v>
      </c>
      <c r="AL205" s="1">
        <f t="shared" si="45"/>
        <v>186.352</v>
      </c>
      <c r="AM205" s="62">
        <f t="shared" si="51"/>
        <v>158.39920000000001</v>
      </c>
      <c r="AN205" s="132">
        <f t="shared" si="43"/>
        <v>155.25450999999998</v>
      </c>
      <c r="AO205" s="62">
        <f t="shared" si="46"/>
        <v>144.4228</v>
      </c>
      <c r="AP205" s="62">
        <f t="shared" si="52"/>
        <v>180.09523159999998</v>
      </c>
      <c r="AQ205" s="91">
        <f t="shared" si="53"/>
        <v>167.53044799999998</v>
      </c>
      <c r="AR205" s="134">
        <f t="shared" si="54"/>
        <v>216.11427791999998</v>
      </c>
      <c r="AS205" s="63">
        <f t="shared" si="49"/>
        <v>307.36433</v>
      </c>
    </row>
    <row r="206" spans="1:46">
      <c r="A206" s="20" t="s">
        <v>386</v>
      </c>
      <c r="B206" s="20" t="s">
        <v>387</v>
      </c>
      <c r="C206" s="21">
        <v>6.27</v>
      </c>
      <c r="D206" s="21"/>
      <c r="E206" s="32">
        <v>82</v>
      </c>
      <c r="F206" s="24"/>
      <c r="G206" s="24"/>
      <c r="H206" s="24"/>
      <c r="I206" s="24"/>
      <c r="J206" s="24"/>
      <c r="K206" s="24"/>
      <c r="L206" s="25"/>
      <c r="M206" s="25"/>
      <c r="N206" s="96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5"/>
      <c r="AE206" s="26">
        <f t="shared" si="50"/>
        <v>82</v>
      </c>
      <c r="AF206" s="151">
        <v>83</v>
      </c>
      <c r="AG206" s="151"/>
      <c r="AH206" s="27">
        <f t="shared" si="48"/>
        <v>514.14</v>
      </c>
      <c r="AI206" s="27"/>
      <c r="AJ206" s="28"/>
      <c r="AK206" s="1">
        <f t="shared" si="47"/>
        <v>10.032</v>
      </c>
      <c r="AL206" s="1">
        <f t="shared" si="45"/>
        <v>190.608</v>
      </c>
      <c r="AM206" s="62">
        <f t="shared" si="51"/>
        <v>162.01679999999999</v>
      </c>
      <c r="AN206" s="132">
        <f t="shared" si="43"/>
        <v>158.80028999999996</v>
      </c>
      <c r="AO206" s="62">
        <f t="shared" si="46"/>
        <v>147.72119999999998</v>
      </c>
      <c r="AP206" s="62">
        <f t="shared" si="52"/>
        <v>184.20833639999995</v>
      </c>
      <c r="AQ206" s="91">
        <f t="shared" si="53"/>
        <v>171.35659199999998</v>
      </c>
      <c r="AR206" s="134">
        <f t="shared" si="54"/>
        <v>221.05000367999995</v>
      </c>
      <c r="AS206" s="63">
        <f t="shared" si="49"/>
        <v>314.38406999999995</v>
      </c>
    </row>
    <row r="207" spans="1:46">
      <c r="A207" s="20" t="s">
        <v>388</v>
      </c>
      <c r="B207" s="20" t="s">
        <v>389</v>
      </c>
      <c r="C207" s="21">
        <v>2.62</v>
      </c>
      <c r="D207" s="21"/>
      <c r="E207" s="32">
        <v>10</v>
      </c>
      <c r="F207" s="24"/>
      <c r="G207" s="24"/>
      <c r="H207" s="24"/>
      <c r="I207" s="24"/>
      <c r="J207" s="24">
        <v>10</v>
      </c>
      <c r="K207" s="24"/>
      <c r="L207" s="25"/>
      <c r="M207" s="25"/>
      <c r="N207" s="96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5"/>
      <c r="AE207" s="26">
        <f t="shared" si="50"/>
        <v>0</v>
      </c>
      <c r="AF207" s="151"/>
      <c r="AG207" s="151"/>
      <c r="AH207" s="27">
        <f t="shared" si="48"/>
        <v>0</v>
      </c>
      <c r="AI207" s="27"/>
      <c r="AJ207" s="28"/>
      <c r="AK207" s="1">
        <f t="shared" si="47"/>
        <v>4.1920000000000002</v>
      </c>
      <c r="AL207" s="1">
        <f t="shared" si="45"/>
        <v>79.647999999999996</v>
      </c>
      <c r="AM207" s="62">
        <f t="shared" si="51"/>
        <v>67.700800000000001</v>
      </c>
      <c r="AN207" s="132">
        <f t="shared" si="43"/>
        <v>66.356740000000002</v>
      </c>
      <c r="AO207" s="62">
        <f t="shared" si="46"/>
        <v>61.727200000000003</v>
      </c>
      <c r="AP207" s="62">
        <f t="shared" si="52"/>
        <v>76.973818399999999</v>
      </c>
      <c r="AQ207" s="91">
        <f t="shared" si="53"/>
        <v>71.603551999999993</v>
      </c>
      <c r="AR207" s="134">
        <f t="shared" si="54"/>
        <v>92.368582079999996</v>
      </c>
      <c r="AS207" s="63">
        <f t="shared" si="49"/>
        <v>131.36942000000002</v>
      </c>
    </row>
    <row r="208" spans="1:46">
      <c r="A208" s="20" t="s">
        <v>390</v>
      </c>
      <c r="B208" s="20" t="s">
        <v>391</v>
      </c>
      <c r="C208" s="21">
        <v>12.37</v>
      </c>
      <c r="D208" s="21"/>
      <c r="E208" s="32">
        <v>1</v>
      </c>
      <c r="F208" s="23"/>
      <c r="G208" s="23"/>
      <c r="H208" s="24"/>
      <c r="I208" s="24"/>
      <c r="J208" s="24">
        <v>1</v>
      </c>
      <c r="K208" s="24"/>
      <c r="L208" s="25"/>
      <c r="M208" s="25"/>
      <c r="N208" s="96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5"/>
      <c r="AE208" s="26">
        <f t="shared" si="50"/>
        <v>0</v>
      </c>
      <c r="AF208" s="151"/>
      <c r="AG208" s="151"/>
      <c r="AH208" s="27">
        <f t="shared" si="48"/>
        <v>0</v>
      </c>
      <c r="AI208" s="27"/>
      <c r="AJ208" s="28"/>
      <c r="AK208" s="1">
        <f t="shared" si="47"/>
        <v>19.792000000000002</v>
      </c>
      <c r="AL208" s="1">
        <f t="shared" si="45"/>
        <v>376.048</v>
      </c>
      <c r="AM208" s="62">
        <f t="shared" si="51"/>
        <v>319.64080000000001</v>
      </c>
      <c r="AN208" s="132">
        <f t="shared" si="43"/>
        <v>313.29498999999998</v>
      </c>
      <c r="AO208" s="62">
        <f t="shared" si="46"/>
        <v>291.43719999999996</v>
      </c>
      <c r="AP208" s="62">
        <f t="shared" si="52"/>
        <v>363.42218839999998</v>
      </c>
      <c r="AQ208" s="91">
        <f t="shared" si="53"/>
        <v>338.06715199999991</v>
      </c>
      <c r="AR208" s="134">
        <f t="shared" si="54"/>
        <v>436.10662607999996</v>
      </c>
      <c r="AS208" s="63">
        <f t="shared" si="49"/>
        <v>620.24416999999994</v>
      </c>
    </row>
    <row r="209" spans="1:45">
      <c r="A209" s="20" t="s">
        <v>392</v>
      </c>
      <c r="B209" s="20" t="s">
        <v>393</v>
      </c>
      <c r="C209" s="21">
        <v>12.37</v>
      </c>
      <c r="D209" s="21"/>
      <c r="E209" s="32">
        <v>2</v>
      </c>
      <c r="F209" s="23"/>
      <c r="G209" s="23"/>
      <c r="H209" s="24"/>
      <c r="I209" s="24"/>
      <c r="J209" s="24">
        <v>2</v>
      </c>
      <c r="K209" s="24"/>
      <c r="L209" s="25"/>
      <c r="M209" s="25"/>
      <c r="N209" s="96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5"/>
      <c r="AE209" s="26">
        <f t="shared" si="50"/>
        <v>0</v>
      </c>
      <c r="AF209" s="151"/>
      <c r="AG209" s="151"/>
      <c r="AH209" s="27">
        <f t="shared" si="48"/>
        <v>0</v>
      </c>
      <c r="AI209" s="27"/>
      <c r="AJ209" s="28"/>
      <c r="AK209" s="1">
        <f t="shared" si="47"/>
        <v>19.792000000000002</v>
      </c>
      <c r="AL209" s="1">
        <f t="shared" si="45"/>
        <v>376.048</v>
      </c>
      <c r="AM209" s="62">
        <f t="shared" si="51"/>
        <v>319.64080000000001</v>
      </c>
      <c r="AN209" s="132">
        <f t="shared" si="43"/>
        <v>313.29498999999998</v>
      </c>
      <c r="AO209" s="62">
        <f t="shared" si="46"/>
        <v>291.43719999999996</v>
      </c>
      <c r="AP209" s="62">
        <f t="shared" si="52"/>
        <v>363.42218839999998</v>
      </c>
      <c r="AQ209" s="91">
        <f t="shared" si="53"/>
        <v>338.06715199999991</v>
      </c>
      <c r="AR209" s="134">
        <f t="shared" si="54"/>
        <v>436.10662607999996</v>
      </c>
      <c r="AS209" s="63">
        <f t="shared" si="49"/>
        <v>620.24416999999994</v>
      </c>
    </row>
    <row r="210" spans="1:45">
      <c r="A210" s="20" t="s">
        <v>394</v>
      </c>
      <c r="B210" s="20" t="s">
        <v>395</v>
      </c>
      <c r="C210" s="21">
        <v>8.2899999999999991</v>
      </c>
      <c r="D210" s="21"/>
      <c r="E210" s="32">
        <v>16</v>
      </c>
      <c r="F210" s="23"/>
      <c r="G210" s="23"/>
      <c r="H210" s="24"/>
      <c r="I210" s="24"/>
      <c r="J210" s="24">
        <v>16</v>
      </c>
      <c r="K210" s="24"/>
      <c r="L210" s="25"/>
      <c r="M210" s="25"/>
      <c r="N210" s="96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5"/>
      <c r="AE210" s="26">
        <f t="shared" si="50"/>
        <v>0</v>
      </c>
      <c r="AF210" s="151"/>
      <c r="AG210" s="151"/>
      <c r="AH210" s="27">
        <f t="shared" si="48"/>
        <v>0</v>
      </c>
      <c r="AI210" s="27"/>
      <c r="AJ210" s="28"/>
      <c r="AK210" s="1">
        <f t="shared" si="47"/>
        <v>13.263999999999999</v>
      </c>
      <c r="AL210" s="1">
        <f t="shared" si="45"/>
        <v>252.01599999999999</v>
      </c>
      <c r="AM210" s="62">
        <f t="shared" si="51"/>
        <v>214.21359999999999</v>
      </c>
      <c r="AN210" s="132">
        <f>+AK210/1.6*$AK$4*$AL$6</f>
        <v>209.96082999999999</v>
      </c>
      <c r="AO210" s="62">
        <f t="shared" si="46"/>
        <v>195.31239999999997</v>
      </c>
      <c r="AP210" s="62">
        <f t="shared" si="52"/>
        <v>243.55456279999996</v>
      </c>
      <c r="AQ210" s="91">
        <f t="shared" si="53"/>
        <v>226.56238399999995</v>
      </c>
      <c r="AR210" s="134">
        <f t="shared" si="54"/>
        <v>292.26547535999993</v>
      </c>
      <c r="AS210" s="63">
        <f t="shared" si="49"/>
        <v>415.66888999999992</v>
      </c>
    </row>
    <row r="211" spans="1:45">
      <c r="A211" s="20" t="s">
        <v>396</v>
      </c>
      <c r="B211" s="127" t="s">
        <v>813</v>
      </c>
      <c r="C211" s="21">
        <v>3.28</v>
      </c>
      <c r="D211" s="128">
        <v>3.94</v>
      </c>
      <c r="E211" s="32">
        <v>184</v>
      </c>
      <c r="F211" s="23"/>
      <c r="G211" s="23"/>
      <c r="H211" s="24"/>
      <c r="I211" s="24"/>
      <c r="J211" s="24"/>
      <c r="K211" s="24"/>
      <c r="L211" s="25"/>
      <c r="M211" s="25"/>
      <c r="N211" s="96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5"/>
      <c r="AE211" s="26">
        <f t="shared" si="50"/>
        <v>184</v>
      </c>
      <c r="AF211" s="151">
        <v>174</v>
      </c>
      <c r="AG211" s="151"/>
      <c r="AH211" s="27">
        <f t="shared" si="48"/>
        <v>603.52</v>
      </c>
      <c r="AI211" s="27"/>
      <c r="AJ211" s="28"/>
      <c r="AK211" s="1">
        <f>+D211*$AK$6</f>
        <v>6.3040000000000003</v>
      </c>
      <c r="AL211" s="1">
        <f t="shared" si="45"/>
        <v>119.77600000000001</v>
      </c>
      <c r="AM211" s="62">
        <f t="shared" si="51"/>
        <v>101.8096</v>
      </c>
      <c r="AN211" s="132">
        <f>+AK211/1.6*$AK$4*$AL$6</f>
        <v>99.788380000000004</v>
      </c>
      <c r="AO211" s="62">
        <f t="shared" si="46"/>
        <v>77.276799999999994</v>
      </c>
      <c r="AP211" s="62">
        <f t="shared" si="52"/>
        <v>115.75452079999999</v>
      </c>
      <c r="AQ211" s="91">
        <f t="shared" si="53"/>
        <v>89.641087999999982</v>
      </c>
      <c r="AR211" s="134">
        <f t="shared" si="54"/>
        <v>138.90542495999998</v>
      </c>
      <c r="AS211" s="63">
        <f t="shared" si="49"/>
        <v>164.46247999999997</v>
      </c>
    </row>
    <row r="212" spans="1:45">
      <c r="A212" s="20" t="s">
        <v>398</v>
      </c>
      <c r="B212" s="127" t="s">
        <v>814</v>
      </c>
      <c r="C212" s="21">
        <v>1.59</v>
      </c>
      <c r="D212" s="128">
        <v>1.93</v>
      </c>
      <c r="E212" s="32">
        <v>1531</v>
      </c>
      <c r="F212" s="23"/>
      <c r="G212" s="23"/>
      <c r="H212" s="24"/>
      <c r="I212" s="24"/>
      <c r="J212" s="24">
        <v>50</v>
      </c>
      <c r="K212" s="24"/>
      <c r="L212" s="25"/>
      <c r="M212" s="25"/>
      <c r="N212" s="96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5"/>
      <c r="AE212" s="26">
        <f t="shared" si="50"/>
        <v>1481</v>
      </c>
      <c r="AF212" s="151">
        <v>1471</v>
      </c>
      <c r="AG212" s="151"/>
      <c r="AH212" s="27">
        <f t="shared" si="48"/>
        <v>2354.79</v>
      </c>
      <c r="AI212" s="27"/>
      <c r="AJ212" s="28"/>
      <c r="AK212" s="1">
        <f t="shared" ref="AK212:AK226" si="55">+D212*$AK$6</f>
        <v>3.0880000000000001</v>
      </c>
      <c r="AL212" s="1">
        <f t="shared" si="45"/>
        <v>58.672000000000004</v>
      </c>
      <c r="AM212" s="62">
        <f t="shared" si="51"/>
        <v>49.871200000000002</v>
      </c>
      <c r="AN212" s="132">
        <f t="shared" ref="AN212:AN218" si="56">+AK212/1.6*$AK$4*$AL$6</f>
        <v>48.881109999999993</v>
      </c>
      <c r="AO212" s="62">
        <f t="shared" si="46"/>
        <v>37.4604</v>
      </c>
      <c r="AP212" s="62">
        <f t="shared" si="52"/>
        <v>56.702087599999984</v>
      </c>
      <c r="AQ212" s="91">
        <f t="shared" si="53"/>
        <v>43.454063999999995</v>
      </c>
      <c r="AR212" s="134">
        <f t="shared" si="54"/>
        <v>68.042505119999973</v>
      </c>
      <c r="AS212" s="63">
        <f t="shared" si="49"/>
        <v>79.724189999999993</v>
      </c>
    </row>
    <row r="213" spans="1:45">
      <c r="A213" s="20" t="s">
        <v>400</v>
      </c>
      <c r="B213" s="127" t="s">
        <v>815</v>
      </c>
      <c r="C213" s="21">
        <v>0.98</v>
      </c>
      <c r="D213" s="128">
        <v>1.18</v>
      </c>
      <c r="E213" s="32">
        <v>232</v>
      </c>
      <c r="F213" s="23"/>
      <c r="G213" s="23"/>
      <c r="H213" s="24"/>
      <c r="I213" s="24"/>
      <c r="J213" s="24"/>
      <c r="K213" s="24"/>
      <c r="L213" s="25"/>
      <c r="M213" s="25"/>
      <c r="N213" s="96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5"/>
      <c r="AE213" s="26">
        <f t="shared" si="50"/>
        <v>232</v>
      </c>
      <c r="AF213" s="151">
        <v>220</v>
      </c>
      <c r="AG213" s="151"/>
      <c r="AH213" s="27">
        <f t="shared" si="48"/>
        <v>227.35999999999999</v>
      </c>
      <c r="AI213" s="27"/>
      <c r="AJ213" s="28"/>
      <c r="AK213" s="1">
        <f t="shared" si="55"/>
        <v>1.8879999999999999</v>
      </c>
      <c r="AL213" s="1">
        <f t="shared" si="45"/>
        <v>35.872</v>
      </c>
      <c r="AM213" s="62">
        <f t="shared" si="51"/>
        <v>30.491199999999999</v>
      </c>
      <c r="AN213" s="132">
        <f t="shared" si="56"/>
        <v>29.885859999999997</v>
      </c>
      <c r="AO213" s="62">
        <f t="shared" si="46"/>
        <v>23.088800000000003</v>
      </c>
      <c r="AP213" s="62">
        <f t="shared" si="52"/>
        <v>34.667597599999993</v>
      </c>
      <c r="AQ213" s="91">
        <f t="shared" si="53"/>
        <v>26.783008000000002</v>
      </c>
      <c r="AR213" s="134">
        <f t="shared" si="54"/>
        <v>41.601117119999991</v>
      </c>
      <c r="AS213" s="63">
        <f t="shared" si="49"/>
        <v>49.138179999999991</v>
      </c>
    </row>
    <row r="214" spans="1:45">
      <c r="A214" s="20" t="s">
        <v>402</v>
      </c>
      <c r="B214" s="127" t="s">
        <v>816</v>
      </c>
      <c r="C214" s="21">
        <v>3.07</v>
      </c>
      <c r="D214" s="128">
        <v>3.69</v>
      </c>
      <c r="E214" s="32">
        <v>326</v>
      </c>
      <c r="F214" s="23"/>
      <c r="G214" s="23"/>
      <c r="H214" s="24"/>
      <c r="I214" s="24"/>
      <c r="J214" s="24"/>
      <c r="K214" s="24"/>
      <c r="L214" s="25"/>
      <c r="M214" s="25"/>
      <c r="N214" s="96"/>
      <c r="O214" s="24"/>
      <c r="P214" s="24"/>
      <c r="Q214" s="24"/>
      <c r="R214" s="24"/>
      <c r="S214" s="24">
        <v>10</v>
      </c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5"/>
      <c r="AE214" s="26">
        <f t="shared" si="50"/>
        <v>316</v>
      </c>
      <c r="AF214" s="151">
        <f>108+205</f>
        <v>313</v>
      </c>
      <c r="AG214" s="151"/>
      <c r="AH214" s="27">
        <f t="shared" si="48"/>
        <v>970.12</v>
      </c>
      <c r="AI214" s="27"/>
      <c r="AJ214" s="28"/>
      <c r="AK214" s="1">
        <f t="shared" si="55"/>
        <v>5.9039999999999999</v>
      </c>
      <c r="AL214" s="1">
        <f t="shared" si="45"/>
        <v>112.176</v>
      </c>
      <c r="AM214" s="62">
        <f t="shared" si="51"/>
        <v>95.349599999999995</v>
      </c>
      <c r="AN214" s="132">
        <f t="shared" si="56"/>
        <v>93.45662999999999</v>
      </c>
      <c r="AO214" s="62">
        <f t="shared" si="46"/>
        <v>72.3292</v>
      </c>
      <c r="AP214" s="62">
        <f t="shared" si="52"/>
        <v>108.40969079999998</v>
      </c>
      <c r="AQ214" s="91">
        <f t="shared" si="53"/>
        <v>83.901871999999997</v>
      </c>
      <c r="AR214" s="134">
        <f t="shared" si="54"/>
        <v>130.09162895999998</v>
      </c>
      <c r="AS214" s="63">
        <f t="shared" si="49"/>
        <v>153.93286999999998</v>
      </c>
    </row>
    <row r="215" spans="1:45">
      <c r="A215" s="20" t="s">
        <v>404</v>
      </c>
      <c r="B215" s="127" t="s">
        <v>817</v>
      </c>
      <c r="C215" s="21">
        <v>0.17</v>
      </c>
      <c r="D215" s="128">
        <v>0.21</v>
      </c>
      <c r="E215" s="32">
        <v>735</v>
      </c>
      <c r="F215" s="23"/>
      <c r="G215" s="23"/>
      <c r="H215" s="24"/>
      <c r="I215" s="24"/>
      <c r="J215" s="24"/>
      <c r="K215" s="24"/>
      <c r="L215" s="25"/>
      <c r="M215" s="25"/>
      <c r="N215" s="96"/>
      <c r="O215" s="24"/>
      <c r="P215" s="24"/>
      <c r="Q215" s="24"/>
      <c r="R215" s="24"/>
      <c r="S215" s="24">
        <v>100</v>
      </c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5"/>
      <c r="AE215" s="26">
        <f t="shared" si="50"/>
        <v>635</v>
      </c>
      <c r="AF215" s="151">
        <v>614</v>
      </c>
      <c r="AG215" s="151"/>
      <c r="AH215" s="27">
        <f t="shared" si="48"/>
        <v>107.95</v>
      </c>
      <c r="AI215" s="27"/>
      <c r="AJ215" s="28"/>
      <c r="AK215" s="1">
        <f t="shared" si="55"/>
        <v>0.33600000000000002</v>
      </c>
      <c r="AL215" s="1">
        <f t="shared" si="45"/>
        <v>6.3840000000000003</v>
      </c>
      <c r="AM215" s="62">
        <f t="shared" si="51"/>
        <v>5.4264000000000001</v>
      </c>
      <c r="AN215" s="132">
        <f t="shared" si="56"/>
        <v>5.3186699999999991</v>
      </c>
      <c r="AO215" s="62">
        <f t="shared" si="46"/>
        <v>4.0052000000000003</v>
      </c>
      <c r="AP215" s="62">
        <f t="shared" si="52"/>
        <v>6.1696571999999987</v>
      </c>
      <c r="AQ215" s="91">
        <f t="shared" si="53"/>
        <v>4.6460319999999999</v>
      </c>
      <c r="AR215" s="134">
        <f t="shared" si="54"/>
        <v>7.4035886399999979</v>
      </c>
      <c r="AS215" s="63">
        <f t="shared" si="49"/>
        <v>8.5239700000000003</v>
      </c>
    </row>
    <row r="216" spans="1:45">
      <c r="A216" s="33" t="s">
        <v>406</v>
      </c>
      <c r="B216" s="127" t="s">
        <v>818</v>
      </c>
      <c r="C216" s="34">
        <v>0.17</v>
      </c>
      <c r="D216" s="128">
        <v>0.21</v>
      </c>
      <c r="E216" s="32">
        <v>666</v>
      </c>
      <c r="F216" s="23"/>
      <c r="G216" s="23"/>
      <c r="H216" s="24"/>
      <c r="I216" s="24"/>
      <c r="J216" s="24"/>
      <c r="K216" s="24"/>
      <c r="L216" s="25"/>
      <c r="M216" s="25"/>
      <c r="N216" s="96"/>
      <c r="O216" s="24">
        <v>10</v>
      </c>
      <c r="P216" s="24"/>
      <c r="Q216" s="24"/>
      <c r="R216" s="24"/>
      <c r="S216" s="24">
        <v>100</v>
      </c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5"/>
      <c r="AE216" s="26">
        <f t="shared" si="50"/>
        <v>556</v>
      </c>
      <c r="AF216" s="151">
        <v>530</v>
      </c>
      <c r="AG216" s="151"/>
      <c r="AH216" s="27">
        <f t="shared" si="48"/>
        <v>94.52000000000001</v>
      </c>
      <c r="AI216" s="27"/>
      <c r="AJ216" s="28"/>
      <c r="AK216" s="1">
        <f t="shared" si="55"/>
        <v>0.33600000000000002</v>
      </c>
      <c r="AL216" s="1">
        <f t="shared" si="45"/>
        <v>6.3840000000000003</v>
      </c>
      <c r="AM216" s="62">
        <f t="shared" si="51"/>
        <v>5.4264000000000001</v>
      </c>
      <c r="AN216" s="132">
        <f t="shared" si="56"/>
        <v>5.3186699999999991</v>
      </c>
      <c r="AO216" s="62">
        <f t="shared" si="46"/>
        <v>4.0052000000000003</v>
      </c>
      <c r="AP216" s="62">
        <f t="shared" si="52"/>
        <v>6.1696571999999987</v>
      </c>
      <c r="AQ216" s="91">
        <f t="shared" si="53"/>
        <v>4.6460319999999999</v>
      </c>
      <c r="AR216" s="134">
        <f t="shared" si="54"/>
        <v>7.4035886399999979</v>
      </c>
      <c r="AS216" s="63">
        <f t="shared" si="49"/>
        <v>8.5239700000000003</v>
      </c>
    </row>
    <row r="217" spans="1:45">
      <c r="A217" s="20" t="s">
        <v>408</v>
      </c>
      <c r="B217" s="127" t="s">
        <v>819</v>
      </c>
      <c r="C217" s="21">
        <v>14.84</v>
      </c>
      <c r="D217" s="128">
        <v>17.88</v>
      </c>
      <c r="E217" s="32">
        <v>118</v>
      </c>
      <c r="F217" s="23"/>
      <c r="G217" s="23"/>
      <c r="H217" s="24"/>
      <c r="I217" s="24"/>
      <c r="J217" s="24"/>
      <c r="K217" s="24"/>
      <c r="L217" s="25"/>
      <c r="M217" s="25"/>
      <c r="N217" s="96"/>
      <c r="O217" s="24">
        <v>10</v>
      </c>
      <c r="P217" s="24"/>
      <c r="Q217" s="24"/>
      <c r="R217" s="24"/>
      <c r="S217" s="135">
        <v>1</v>
      </c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5"/>
      <c r="AE217" s="26">
        <f t="shared" si="50"/>
        <v>107</v>
      </c>
      <c r="AF217" s="151">
        <v>105</v>
      </c>
      <c r="AG217" s="151"/>
      <c r="AH217" s="27">
        <f t="shared" si="48"/>
        <v>1587.8799999999999</v>
      </c>
      <c r="AI217" s="27"/>
      <c r="AJ217" s="28"/>
      <c r="AK217" s="1">
        <f t="shared" si="55"/>
        <v>28.608000000000001</v>
      </c>
      <c r="AL217" s="1">
        <f t="shared" si="45"/>
        <v>543.55200000000002</v>
      </c>
      <c r="AM217" s="62">
        <f t="shared" si="51"/>
        <v>462.01920000000001</v>
      </c>
      <c r="AN217" s="132">
        <f t="shared" si="56"/>
        <v>452.84675999999996</v>
      </c>
      <c r="AO217" s="62">
        <f t="shared" si="46"/>
        <v>349.63039999999995</v>
      </c>
      <c r="AP217" s="62">
        <f t="shared" si="52"/>
        <v>525.30224159999989</v>
      </c>
      <c r="AQ217" s="91">
        <f t="shared" si="53"/>
        <v>405.57126399999993</v>
      </c>
      <c r="AR217" s="134">
        <f t="shared" si="54"/>
        <v>630.36268991999987</v>
      </c>
      <c r="AS217" s="63">
        <f t="shared" si="49"/>
        <v>744.09243999999978</v>
      </c>
    </row>
    <row r="218" spans="1:45" s="154" customFormat="1">
      <c r="A218" s="153" t="s">
        <v>410</v>
      </c>
      <c r="B218" s="167" t="s">
        <v>820</v>
      </c>
      <c r="C218" s="155">
        <v>1.46</v>
      </c>
      <c r="D218" s="155">
        <v>1.79</v>
      </c>
      <c r="E218" s="168">
        <v>287</v>
      </c>
      <c r="F218" s="169"/>
      <c r="G218" s="169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9">
        <f t="shared" si="50"/>
        <v>287</v>
      </c>
      <c r="AF218" s="160">
        <v>287</v>
      </c>
      <c r="AG218" s="160"/>
      <c r="AH218" s="161">
        <f t="shared" si="48"/>
        <v>419.02</v>
      </c>
      <c r="AI218" s="161"/>
      <c r="AJ218" s="162"/>
      <c r="AK218" s="161">
        <f t="shared" si="55"/>
        <v>2.8640000000000003</v>
      </c>
      <c r="AL218" s="161">
        <f t="shared" si="45"/>
        <v>54.416000000000004</v>
      </c>
      <c r="AM218" s="163">
        <f t="shared" si="51"/>
        <v>46.253599999999999</v>
      </c>
      <c r="AN218" s="163">
        <f t="shared" si="56"/>
        <v>45.335329999999999</v>
      </c>
      <c r="AO218" s="163">
        <f t="shared" si="46"/>
        <v>34.397599999999997</v>
      </c>
      <c r="AP218" s="163">
        <f t="shared" si="52"/>
        <v>52.588982799999997</v>
      </c>
      <c r="AQ218" s="164">
        <f t="shared" si="53"/>
        <v>39.901215999999991</v>
      </c>
      <c r="AR218" s="165">
        <f t="shared" si="54"/>
        <v>63.10677935999999</v>
      </c>
      <c r="AS218" s="166">
        <f t="shared" si="49"/>
        <v>73.205859999999987</v>
      </c>
    </row>
    <row r="219" spans="1:45">
      <c r="A219" s="20" t="s">
        <v>412</v>
      </c>
      <c r="B219" s="127" t="s">
        <v>821</v>
      </c>
      <c r="C219" s="21">
        <v>8.65</v>
      </c>
      <c r="D219" s="128">
        <v>14.29</v>
      </c>
      <c r="E219" s="32">
        <v>62</v>
      </c>
      <c r="F219" s="23"/>
      <c r="G219" s="23"/>
      <c r="H219" s="24"/>
      <c r="I219" s="24"/>
      <c r="J219" s="24"/>
      <c r="K219" s="24"/>
      <c r="L219" s="25"/>
      <c r="M219" s="25"/>
      <c r="N219" s="96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5"/>
      <c r="AE219" s="26">
        <f t="shared" si="50"/>
        <v>62</v>
      </c>
      <c r="AF219" s="151">
        <v>60</v>
      </c>
      <c r="AG219" s="151"/>
      <c r="AH219" s="27">
        <f t="shared" si="48"/>
        <v>536.30000000000007</v>
      </c>
      <c r="AI219" s="27"/>
      <c r="AJ219" s="28"/>
      <c r="AK219" s="1">
        <f t="shared" si="55"/>
        <v>22.864000000000001</v>
      </c>
      <c r="AL219" s="1">
        <f t="shared" si="45"/>
        <v>434.416</v>
      </c>
      <c r="AM219" s="62">
        <f t="shared" si="51"/>
        <v>369.25360000000001</v>
      </c>
      <c r="AN219" s="132">
        <f>+AK219/1.6*$AK$4*$AL$6</f>
        <v>361.92282999999998</v>
      </c>
      <c r="AO219" s="62">
        <f t="shared" si="46"/>
        <v>203.79400000000001</v>
      </c>
      <c r="AP219" s="62">
        <f t="shared" si="52"/>
        <v>419.83048279999997</v>
      </c>
      <c r="AQ219" s="91">
        <f t="shared" si="53"/>
        <v>236.40103999999999</v>
      </c>
      <c r="AR219" s="134">
        <f t="shared" si="54"/>
        <v>503.79657935999995</v>
      </c>
      <c r="AS219" s="63">
        <f t="shared" si="49"/>
        <v>433.71964999999994</v>
      </c>
    </row>
    <row r="220" spans="1:45">
      <c r="A220" s="20" t="s">
        <v>414</v>
      </c>
      <c r="B220" s="127" t="s">
        <v>822</v>
      </c>
      <c r="C220" s="21">
        <v>8.65</v>
      </c>
      <c r="D220" s="128">
        <v>13.69</v>
      </c>
      <c r="E220" s="32">
        <v>23</v>
      </c>
      <c r="F220" s="23"/>
      <c r="G220" s="23"/>
      <c r="H220" s="24"/>
      <c r="I220" s="24"/>
      <c r="J220" s="24"/>
      <c r="K220" s="24"/>
      <c r="L220" s="25"/>
      <c r="M220" s="25"/>
      <c r="N220" s="96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5"/>
      <c r="AE220" s="26">
        <f t="shared" si="50"/>
        <v>23</v>
      </c>
      <c r="AF220" s="151">
        <v>21</v>
      </c>
      <c r="AG220" s="151"/>
      <c r="AH220" s="27">
        <f t="shared" si="48"/>
        <v>198.95000000000002</v>
      </c>
      <c r="AI220" s="27"/>
      <c r="AJ220" s="28"/>
      <c r="AK220" s="1">
        <f t="shared" si="55"/>
        <v>21.904</v>
      </c>
      <c r="AL220" s="1">
        <f t="shared" si="45"/>
        <v>416.17599999999999</v>
      </c>
      <c r="AM220" s="62">
        <f t="shared" si="51"/>
        <v>353.74959999999999</v>
      </c>
      <c r="AN220" s="132">
        <f>+AK220/1.6*$AK$4*$AL$6</f>
        <v>346.72663</v>
      </c>
      <c r="AO220" s="62">
        <f t="shared" si="46"/>
        <v>203.79400000000001</v>
      </c>
      <c r="AP220" s="62">
        <f t="shared" si="52"/>
        <v>402.20289079999998</v>
      </c>
      <c r="AQ220" s="91">
        <f t="shared" si="53"/>
        <v>236.40103999999999</v>
      </c>
      <c r="AR220" s="134">
        <f t="shared" si="54"/>
        <v>482.64346895999995</v>
      </c>
      <c r="AS220" s="63">
        <f t="shared" si="49"/>
        <v>433.71964999999994</v>
      </c>
    </row>
    <row r="221" spans="1:45">
      <c r="A221" s="20" t="s">
        <v>416</v>
      </c>
      <c r="B221" s="127" t="s">
        <v>823</v>
      </c>
      <c r="C221" s="21">
        <v>8.65</v>
      </c>
      <c r="D221" s="128">
        <v>14.29</v>
      </c>
      <c r="E221" s="32">
        <v>27</v>
      </c>
      <c r="F221" s="23"/>
      <c r="G221" s="23"/>
      <c r="H221" s="24"/>
      <c r="I221" s="24"/>
      <c r="J221" s="24"/>
      <c r="K221" s="24"/>
      <c r="L221" s="25"/>
      <c r="M221" s="25"/>
      <c r="N221" s="96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5"/>
      <c r="AE221" s="26">
        <f t="shared" si="50"/>
        <v>27</v>
      </c>
      <c r="AF221" s="151">
        <v>25</v>
      </c>
      <c r="AG221" s="151"/>
      <c r="AH221" s="27">
        <f t="shared" si="48"/>
        <v>233.55</v>
      </c>
      <c r="AI221" s="27"/>
      <c r="AJ221" s="28"/>
      <c r="AK221" s="1">
        <f t="shared" si="55"/>
        <v>22.864000000000001</v>
      </c>
      <c r="AL221" s="1">
        <f t="shared" si="45"/>
        <v>434.416</v>
      </c>
      <c r="AM221" s="62">
        <f t="shared" si="51"/>
        <v>369.25360000000001</v>
      </c>
      <c r="AN221" s="132">
        <f>+AK221/1.6*$AK$4*$AL$6</f>
        <v>361.92282999999998</v>
      </c>
      <c r="AO221" s="62">
        <f t="shared" si="46"/>
        <v>203.79400000000001</v>
      </c>
      <c r="AP221" s="62">
        <f t="shared" si="52"/>
        <v>419.83048279999997</v>
      </c>
      <c r="AQ221" s="91">
        <f t="shared" si="53"/>
        <v>236.40103999999999</v>
      </c>
      <c r="AR221" s="134">
        <f t="shared" si="54"/>
        <v>503.79657935999995</v>
      </c>
      <c r="AS221" s="63">
        <f t="shared" si="49"/>
        <v>433.71964999999994</v>
      </c>
    </row>
    <row r="222" spans="1:45">
      <c r="A222" s="20" t="s">
        <v>418</v>
      </c>
      <c r="B222" s="127" t="s">
        <v>824</v>
      </c>
      <c r="C222" s="21">
        <v>9.26</v>
      </c>
      <c r="D222" s="128">
        <v>14.29</v>
      </c>
      <c r="E222" s="32">
        <v>29</v>
      </c>
      <c r="F222" s="23"/>
      <c r="G222" s="23"/>
      <c r="H222" s="24"/>
      <c r="I222" s="24"/>
      <c r="J222" s="24"/>
      <c r="K222" s="24"/>
      <c r="L222" s="25"/>
      <c r="M222" s="25"/>
      <c r="N222" s="96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5"/>
      <c r="AE222" s="26">
        <f t="shared" si="50"/>
        <v>29</v>
      </c>
      <c r="AF222" s="151">
        <v>27</v>
      </c>
      <c r="AG222" s="151"/>
      <c r="AH222" s="27">
        <f t="shared" si="48"/>
        <v>268.54000000000002</v>
      </c>
      <c r="AI222" s="27"/>
      <c r="AJ222" s="28"/>
      <c r="AK222" s="1">
        <f t="shared" si="55"/>
        <v>22.864000000000001</v>
      </c>
      <c r="AL222" s="1">
        <f t="shared" si="45"/>
        <v>434.416</v>
      </c>
      <c r="AM222" s="62">
        <f t="shared" si="51"/>
        <v>369.25360000000001</v>
      </c>
      <c r="AN222" s="132">
        <f>+AK222/1.6*$AK$4*$AL$6</f>
        <v>361.92282999999998</v>
      </c>
      <c r="AO222" s="62">
        <f t="shared" si="46"/>
        <v>218.16560000000001</v>
      </c>
      <c r="AP222" s="62">
        <f t="shared" si="52"/>
        <v>419.83048279999997</v>
      </c>
      <c r="AQ222" s="91">
        <f t="shared" si="53"/>
        <v>253.07209599999999</v>
      </c>
      <c r="AR222" s="134">
        <f t="shared" si="54"/>
        <v>503.79657935999995</v>
      </c>
      <c r="AS222" s="63">
        <f t="shared" si="49"/>
        <v>464.30565999999988</v>
      </c>
    </row>
    <row r="223" spans="1:45">
      <c r="A223" s="20" t="s">
        <v>420</v>
      </c>
      <c r="B223" s="127" t="s">
        <v>825</v>
      </c>
      <c r="C223" s="21">
        <v>0.5</v>
      </c>
      <c r="D223" s="128">
        <v>0.79</v>
      </c>
      <c r="E223" s="32">
        <v>168</v>
      </c>
      <c r="F223" s="23"/>
      <c r="G223" s="23"/>
      <c r="H223" s="24"/>
      <c r="I223" s="24"/>
      <c r="J223" s="24"/>
      <c r="K223" s="24"/>
      <c r="L223" s="25"/>
      <c r="M223" s="25"/>
      <c r="N223" s="96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5"/>
      <c r="AE223" s="26">
        <f t="shared" si="50"/>
        <v>168</v>
      </c>
      <c r="AF223" s="151">
        <v>166</v>
      </c>
      <c r="AG223" s="151"/>
      <c r="AH223" s="27">
        <f t="shared" si="48"/>
        <v>84</v>
      </c>
      <c r="AI223" s="27"/>
      <c r="AJ223" s="28"/>
      <c r="AK223" s="1">
        <f t="shared" si="55"/>
        <v>1.2640000000000002</v>
      </c>
      <c r="AL223" s="1">
        <f t="shared" si="45"/>
        <v>24.016000000000005</v>
      </c>
      <c r="AM223" s="62">
        <f t="shared" si="51"/>
        <v>20.413600000000002</v>
      </c>
      <c r="AN223" s="132">
        <f t="shared" ref="AN223:AN229" si="57">+AK223/1.6*$AK$4*$AL$6</f>
        <v>20.008330000000004</v>
      </c>
      <c r="AO223" s="62">
        <f t="shared" si="46"/>
        <v>11.78</v>
      </c>
      <c r="AP223" s="62">
        <f t="shared" si="52"/>
        <v>23.209662800000004</v>
      </c>
      <c r="AQ223" s="91">
        <f t="shared" si="53"/>
        <v>13.664799999999998</v>
      </c>
      <c r="AR223" s="134">
        <f t="shared" si="54"/>
        <v>27.851595360000005</v>
      </c>
      <c r="AS223" s="63">
        <f t="shared" si="49"/>
        <v>25.070499999999999</v>
      </c>
    </row>
    <row r="224" spans="1:45">
      <c r="A224" s="20" t="s">
        <v>422</v>
      </c>
      <c r="B224" s="127" t="s">
        <v>826</v>
      </c>
      <c r="C224" s="21">
        <v>0.65</v>
      </c>
      <c r="D224" s="128">
        <v>0.79</v>
      </c>
      <c r="E224" s="32">
        <v>3</v>
      </c>
      <c r="F224" s="23"/>
      <c r="G224" s="23"/>
      <c r="H224" s="24"/>
      <c r="I224" s="24"/>
      <c r="J224" s="24"/>
      <c r="K224" s="24"/>
      <c r="L224" s="25"/>
      <c r="M224" s="25"/>
      <c r="N224" s="96"/>
      <c r="O224" s="24"/>
      <c r="P224" s="24"/>
      <c r="Q224" s="24"/>
      <c r="R224" s="24"/>
      <c r="S224" s="135">
        <v>3</v>
      </c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5"/>
      <c r="AE224" s="26">
        <f t="shared" si="50"/>
        <v>0</v>
      </c>
      <c r="AF224" s="151"/>
      <c r="AG224" s="151"/>
      <c r="AH224" s="27">
        <f t="shared" si="48"/>
        <v>0</v>
      </c>
      <c r="AI224" s="27"/>
      <c r="AJ224" s="28"/>
      <c r="AK224" s="1">
        <f t="shared" si="55"/>
        <v>1.2640000000000002</v>
      </c>
      <c r="AL224" s="1">
        <f t="shared" si="45"/>
        <v>24.016000000000005</v>
      </c>
      <c r="AM224" s="62">
        <f t="shared" si="51"/>
        <v>20.413600000000002</v>
      </c>
      <c r="AN224" s="132">
        <f t="shared" si="57"/>
        <v>20.008330000000004</v>
      </c>
      <c r="AO224" s="62">
        <f t="shared" si="46"/>
        <v>15.314</v>
      </c>
      <c r="AP224" s="62">
        <f t="shared" si="52"/>
        <v>23.209662800000004</v>
      </c>
      <c r="AQ224" s="91">
        <f t="shared" si="53"/>
        <v>17.764239999999997</v>
      </c>
      <c r="AR224" s="134">
        <f t="shared" si="54"/>
        <v>27.851595360000005</v>
      </c>
      <c r="AS224" s="63">
        <f t="shared" si="49"/>
        <v>32.591650000000001</v>
      </c>
    </row>
    <row r="225" spans="1:45">
      <c r="A225" s="20" t="s">
        <v>424</v>
      </c>
      <c r="B225" s="127" t="s">
        <v>827</v>
      </c>
      <c r="C225" s="21">
        <v>0.65</v>
      </c>
      <c r="D225" s="128">
        <v>0.79</v>
      </c>
      <c r="E225" s="32">
        <v>222</v>
      </c>
      <c r="F225" s="23"/>
      <c r="G225" s="23"/>
      <c r="H225" s="24"/>
      <c r="I225" s="24"/>
      <c r="J225" s="24"/>
      <c r="K225" s="24"/>
      <c r="L225" s="25"/>
      <c r="M225" s="25"/>
      <c r="N225" s="96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5"/>
      <c r="AE225" s="26">
        <f t="shared" si="50"/>
        <v>222</v>
      </c>
      <c r="AF225" s="151">
        <v>220</v>
      </c>
      <c r="AG225" s="151"/>
      <c r="AH225" s="27">
        <f t="shared" si="48"/>
        <v>144.30000000000001</v>
      </c>
      <c r="AI225" s="27"/>
      <c r="AJ225" s="28"/>
      <c r="AK225" s="1">
        <f t="shared" si="55"/>
        <v>1.2640000000000002</v>
      </c>
      <c r="AL225" s="1">
        <f t="shared" si="45"/>
        <v>24.016000000000005</v>
      </c>
      <c r="AM225" s="62">
        <f t="shared" si="51"/>
        <v>20.413600000000002</v>
      </c>
      <c r="AN225" s="132">
        <f t="shared" si="57"/>
        <v>20.008330000000004</v>
      </c>
      <c r="AO225" s="62">
        <f t="shared" si="46"/>
        <v>15.314</v>
      </c>
      <c r="AP225" s="62">
        <f t="shared" si="52"/>
        <v>23.209662800000004</v>
      </c>
      <c r="AQ225" s="91">
        <f t="shared" si="53"/>
        <v>17.764239999999997</v>
      </c>
      <c r="AR225" s="134">
        <f t="shared" si="54"/>
        <v>27.851595360000005</v>
      </c>
      <c r="AS225" s="63">
        <f t="shared" si="49"/>
        <v>32.591650000000001</v>
      </c>
    </row>
    <row r="226" spans="1:45">
      <c r="A226" s="20" t="s">
        <v>426</v>
      </c>
      <c r="B226" s="127" t="s">
        <v>828</v>
      </c>
      <c r="C226" s="21">
        <v>5.26</v>
      </c>
      <c r="D226" s="128">
        <v>5.46</v>
      </c>
      <c r="E226" s="32">
        <v>11</v>
      </c>
      <c r="F226" s="23"/>
      <c r="G226" s="23"/>
      <c r="H226" s="24"/>
      <c r="I226" s="24"/>
      <c r="J226" s="24"/>
      <c r="K226" s="24"/>
      <c r="L226" s="25"/>
      <c r="M226" s="25"/>
      <c r="N226" s="96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5"/>
      <c r="AE226" s="26">
        <f t="shared" si="50"/>
        <v>11</v>
      </c>
      <c r="AF226" s="151">
        <v>9</v>
      </c>
      <c r="AG226" s="151"/>
      <c r="AH226" s="27">
        <f t="shared" si="48"/>
        <v>57.86</v>
      </c>
      <c r="AI226" s="27"/>
      <c r="AJ226" s="28"/>
      <c r="AK226" s="1">
        <f t="shared" si="55"/>
        <v>8.7360000000000007</v>
      </c>
      <c r="AL226" s="1">
        <f t="shared" si="45"/>
        <v>165.98400000000001</v>
      </c>
      <c r="AM226" s="62">
        <f t="shared" si="51"/>
        <v>141.0864</v>
      </c>
      <c r="AN226" s="132">
        <f t="shared" si="57"/>
        <v>138.28541999999999</v>
      </c>
      <c r="AO226" s="62">
        <f t="shared" si="46"/>
        <v>123.92559999999999</v>
      </c>
      <c r="AP226" s="62">
        <f t="shared" si="52"/>
        <v>160.41108719999997</v>
      </c>
      <c r="AQ226" s="91">
        <f t="shared" si="53"/>
        <v>143.75369599999999</v>
      </c>
      <c r="AR226" s="134">
        <f t="shared" si="54"/>
        <v>192.49330463999996</v>
      </c>
      <c r="AS226" s="63">
        <f t="shared" si="49"/>
        <v>263.74165999999997</v>
      </c>
    </row>
    <row r="227" spans="1:45">
      <c r="A227" s="20" t="s">
        <v>428</v>
      </c>
      <c r="B227" s="127" t="s">
        <v>829</v>
      </c>
      <c r="C227" s="21">
        <v>5.26</v>
      </c>
      <c r="D227" s="21"/>
      <c r="E227" s="32">
        <v>1</v>
      </c>
      <c r="F227" s="23"/>
      <c r="G227" s="23"/>
      <c r="H227" s="24"/>
      <c r="I227" s="24"/>
      <c r="J227" s="24"/>
      <c r="K227" s="24"/>
      <c r="L227" s="25"/>
      <c r="M227" s="25"/>
      <c r="N227" s="96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5"/>
      <c r="AE227" s="26">
        <f t="shared" si="50"/>
        <v>1</v>
      </c>
      <c r="AF227" s="151"/>
      <c r="AG227" s="151"/>
      <c r="AH227" s="27">
        <f t="shared" si="48"/>
        <v>5.26</v>
      </c>
      <c r="AI227" s="27"/>
      <c r="AJ227" s="28"/>
      <c r="AK227" s="1">
        <f>+C227*$AK$6</f>
        <v>8.4160000000000004</v>
      </c>
      <c r="AL227" s="1">
        <f t="shared" si="45"/>
        <v>159.904</v>
      </c>
      <c r="AM227" s="62">
        <f t="shared" si="51"/>
        <v>135.91839999999999</v>
      </c>
      <c r="AN227" s="132">
        <f t="shared" si="57"/>
        <v>133.22001999999998</v>
      </c>
      <c r="AO227" s="62">
        <f t="shared" si="46"/>
        <v>123.92559999999999</v>
      </c>
      <c r="AP227" s="62">
        <f t="shared" si="52"/>
        <v>154.53522319999996</v>
      </c>
      <c r="AQ227" s="91">
        <f t="shared" si="53"/>
        <v>143.75369599999999</v>
      </c>
      <c r="AR227" s="134">
        <f t="shared" si="54"/>
        <v>185.44226783999994</v>
      </c>
      <c r="AS227" s="63">
        <f t="shared" si="49"/>
        <v>263.74165999999997</v>
      </c>
    </row>
    <row r="228" spans="1:45">
      <c r="A228" s="20" t="s">
        <v>430</v>
      </c>
      <c r="B228" s="20" t="s">
        <v>431</v>
      </c>
      <c r="C228" s="21">
        <v>5.43</v>
      </c>
      <c r="D228" s="128">
        <v>5.59</v>
      </c>
      <c r="E228" s="32">
        <v>6</v>
      </c>
      <c r="F228" s="23"/>
      <c r="G228" s="23"/>
      <c r="H228" s="24"/>
      <c r="I228" s="24"/>
      <c r="J228" s="24"/>
      <c r="K228" s="24"/>
      <c r="L228" s="25"/>
      <c r="M228" s="25"/>
      <c r="N228" s="96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5"/>
      <c r="AE228" s="26">
        <f t="shared" si="50"/>
        <v>6</v>
      </c>
      <c r="AF228" s="151">
        <v>4</v>
      </c>
      <c r="AG228" s="151"/>
      <c r="AH228" s="27">
        <f t="shared" si="48"/>
        <v>32.58</v>
      </c>
      <c r="AI228" s="27"/>
      <c r="AJ228" s="28"/>
      <c r="AK228" s="1">
        <f t="shared" ref="AK228:AK232" si="58">+D228*$AK$6</f>
        <v>8.9440000000000008</v>
      </c>
      <c r="AL228" s="1">
        <f t="shared" si="45"/>
        <v>169.93600000000001</v>
      </c>
      <c r="AM228" s="62">
        <f t="shared" si="51"/>
        <v>144.44560000000001</v>
      </c>
      <c r="AN228" s="132">
        <f t="shared" si="57"/>
        <v>141.57792999999998</v>
      </c>
      <c r="AO228" s="62">
        <f t="shared" si="46"/>
        <v>127.93079999999999</v>
      </c>
      <c r="AP228" s="62">
        <f t="shared" si="52"/>
        <v>164.23039879999996</v>
      </c>
      <c r="AQ228" s="91">
        <f t="shared" si="53"/>
        <v>148.39972799999998</v>
      </c>
      <c r="AR228" s="134">
        <f t="shared" si="54"/>
        <v>197.07647855999994</v>
      </c>
      <c r="AS228" s="63">
        <f t="shared" si="49"/>
        <v>272.26562999999993</v>
      </c>
    </row>
    <row r="229" spans="1:45">
      <c r="A229" s="20" t="s">
        <v>432</v>
      </c>
      <c r="B229" s="20" t="s">
        <v>433</v>
      </c>
      <c r="C229" s="21">
        <v>5.43</v>
      </c>
      <c r="D229" s="128">
        <v>5.59</v>
      </c>
      <c r="E229" s="32">
        <v>9</v>
      </c>
      <c r="F229" s="23"/>
      <c r="G229" s="23"/>
      <c r="H229" s="24"/>
      <c r="I229" s="24"/>
      <c r="J229" s="24"/>
      <c r="K229" s="24"/>
      <c r="L229" s="25"/>
      <c r="M229" s="25"/>
      <c r="N229" s="96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5"/>
      <c r="AE229" s="26">
        <f t="shared" si="50"/>
        <v>9</v>
      </c>
      <c r="AF229" s="151">
        <v>7</v>
      </c>
      <c r="AG229" s="151"/>
      <c r="AH229" s="27">
        <f t="shared" si="48"/>
        <v>48.87</v>
      </c>
      <c r="AI229" s="27"/>
      <c r="AJ229" s="28"/>
      <c r="AK229" s="1">
        <f t="shared" si="58"/>
        <v>8.9440000000000008</v>
      </c>
      <c r="AL229" s="1">
        <f t="shared" si="45"/>
        <v>169.93600000000001</v>
      </c>
      <c r="AM229" s="62">
        <f t="shared" si="51"/>
        <v>144.44560000000001</v>
      </c>
      <c r="AN229" s="132">
        <f t="shared" si="57"/>
        <v>141.57792999999998</v>
      </c>
      <c r="AO229" s="62">
        <f t="shared" si="46"/>
        <v>127.93079999999999</v>
      </c>
      <c r="AP229" s="62">
        <f t="shared" si="52"/>
        <v>164.23039879999996</v>
      </c>
      <c r="AQ229" s="91">
        <f t="shared" si="53"/>
        <v>148.39972799999998</v>
      </c>
      <c r="AR229" s="134">
        <f t="shared" si="54"/>
        <v>197.07647855999994</v>
      </c>
      <c r="AS229" s="63">
        <f t="shared" si="49"/>
        <v>272.26562999999993</v>
      </c>
    </row>
    <row r="230" spans="1:45">
      <c r="A230" s="20" t="s">
        <v>434</v>
      </c>
      <c r="B230" s="20" t="s">
        <v>435</v>
      </c>
      <c r="C230" s="21">
        <v>7.41</v>
      </c>
      <c r="D230" s="128">
        <v>7.79</v>
      </c>
      <c r="E230" s="32">
        <v>15</v>
      </c>
      <c r="F230" s="23"/>
      <c r="G230" s="23"/>
      <c r="H230" s="24"/>
      <c r="I230" s="24"/>
      <c r="J230" s="24"/>
      <c r="K230" s="24"/>
      <c r="L230" s="25"/>
      <c r="M230" s="25"/>
      <c r="N230" s="96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5"/>
      <c r="AE230" s="26">
        <f t="shared" si="50"/>
        <v>15</v>
      </c>
      <c r="AF230" s="151">
        <v>13</v>
      </c>
      <c r="AG230" s="151"/>
      <c r="AH230" s="27">
        <f t="shared" si="48"/>
        <v>111.15</v>
      </c>
      <c r="AI230" s="27"/>
      <c r="AJ230" s="28"/>
      <c r="AK230" s="1">
        <f t="shared" si="58"/>
        <v>12.464</v>
      </c>
      <c r="AL230" s="1">
        <f t="shared" si="45"/>
        <v>236.816</v>
      </c>
      <c r="AM230" s="62">
        <f t="shared" si="51"/>
        <v>201.2936</v>
      </c>
      <c r="AN230" s="132">
        <f>+AK230/1.6*$AK$4*$AL$6</f>
        <v>197.29732999999999</v>
      </c>
      <c r="AO230" s="62">
        <f t="shared" si="46"/>
        <v>174.5796</v>
      </c>
      <c r="AP230" s="62">
        <f t="shared" si="52"/>
        <v>228.86490279999998</v>
      </c>
      <c r="AQ230" s="91">
        <f t="shared" si="53"/>
        <v>202.51233599999998</v>
      </c>
      <c r="AR230" s="134">
        <f t="shared" si="54"/>
        <v>274.63788335999999</v>
      </c>
      <c r="AS230" s="63">
        <f t="shared" si="49"/>
        <v>371.54480999999998</v>
      </c>
    </row>
    <row r="231" spans="1:45">
      <c r="A231" s="20" t="s">
        <v>436</v>
      </c>
      <c r="B231" s="20" t="s">
        <v>437</v>
      </c>
      <c r="C231" s="21">
        <v>7.41</v>
      </c>
      <c r="D231" s="128">
        <v>7.79</v>
      </c>
      <c r="E231" s="32">
        <v>23</v>
      </c>
      <c r="F231" s="23"/>
      <c r="G231" s="23"/>
      <c r="H231" s="24"/>
      <c r="I231" s="24"/>
      <c r="J231" s="24"/>
      <c r="K231" s="24"/>
      <c r="L231" s="25"/>
      <c r="M231" s="25"/>
      <c r="N231" s="96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5"/>
      <c r="AE231" s="26">
        <f t="shared" si="50"/>
        <v>23</v>
      </c>
      <c r="AF231" s="151">
        <v>21</v>
      </c>
      <c r="AG231" s="151"/>
      <c r="AH231" s="27">
        <f t="shared" si="48"/>
        <v>170.43</v>
      </c>
      <c r="AI231" s="27"/>
      <c r="AJ231" s="28"/>
      <c r="AK231" s="1">
        <f t="shared" si="58"/>
        <v>12.464</v>
      </c>
      <c r="AL231" s="1">
        <f t="shared" si="45"/>
        <v>236.816</v>
      </c>
      <c r="AM231" s="62">
        <f t="shared" si="51"/>
        <v>201.2936</v>
      </c>
      <c r="AN231" s="132">
        <f>+AK231/1.6*$AK$4*$AL$6</f>
        <v>197.29732999999999</v>
      </c>
      <c r="AO231" s="62">
        <f t="shared" si="46"/>
        <v>174.5796</v>
      </c>
      <c r="AP231" s="62">
        <f t="shared" si="52"/>
        <v>228.86490279999998</v>
      </c>
      <c r="AQ231" s="91">
        <f t="shared" si="53"/>
        <v>202.51233599999998</v>
      </c>
      <c r="AR231" s="134">
        <f t="shared" si="54"/>
        <v>274.63788335999999</v>
      </c>
      <c r="AS231" s="63">
        <f t="shared" si="49"/>
        <v>371.54480999999998</v>
      </c>
    </row>
    <row r="232" spans="1:45">
      <c r="A232" s="20" t="s">
        <v>438</v>
      </c>
      <c r="B232" s="20" t="s">
        <v>439</v>
      </c>
      <c r="C232" s="21">
        <v>2.27</v>
      </c>
      <c r="D232" s="21">
        <v>3.29</v>
      </c>
      <c r="E232" s="32">
        <v>98</v>
      </c>
      <c r="F232" s="23"/>
      <c r="G232" s="23"/>
      <c r="H232" s="24"/>
      <c r="I232" s="24"/>
      <c r="J232" s="24"/>
      <c r="K232" s="24"/>
      <c r="L232" s="25"/>
      <c r="M232" s="25"/>
      <c r="N232" s="96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5"/>
      <c r="AE232" s="26">
        <f t="shared" si="50"/>
        <v>98</v>
      </c>
      <c r="AF232" s="151">
        <v>96</v>
      </c>
      <c r="AG232" s="151"/>
      <c r="AH232" s="27">
        <f t="shared" si="48"/>
        <v>222.46</v>
      </c>
      <c r="AI232" s="27"/>
      <c r="AJ232" s="28"/>
      <c r="AK232" s="1">
        <f t="shared" si="58"/>
        <v>5.2640000000000002</v>
      </c>
      <c r="AL232" s="1">
        <f t="shared" si="45"/>
        <v>100.01600000000001</v>
      </c>
      <c r="AM232" s="62">
        <f t="shared" si="51"/>
        <v>85.013599999999997</v>
      </c>
      <c r="AN232" s="132">
        <f t="shared" ref="AN232:AN295" si="59">+AK232/1.6*$AK$4*$AL$6</f>
        <v>83.325829999999996</v>
      </c>
      <c r="AO232" s="62">
        <f t="shared" si="46"/>
        <v>53.481200000000001</v>
      </c>
      <c r="AP232" s="62">
        <f t="shared" si="52"/>
        <v>96.657962799999993</v>
      </c>
      <c r="AQ232" s="91">
        <f t="shared" si="53"/>
        <v>62.038191999999995</v>
      </c>
      <c r="AR232" s="134">
        <f t="shared" si="54"/>
        <v>115.98955535999998</v>
      </c>
      <c r="AS232" s="63">
        <f t="shared" si="49"/>
        <v>113.82006999999999</v>
      </c>
    </row>
    <row r="233" spans="1:45">
      <c r="A233" s="20" t="s">
        <v>440</v>
      </c>
      <c r="B233" s="20" t="s">
        <v>441</v>
      </c>
      <c r="C233" s="21">
        <v>2.27</v>
      </c>
      <c r="D233" s="21">
        <v>3.29</v>
      </c>
      <c r="E233" s="32">
        <v>140</v>
      </c>
      <c r="F233" s="23"/>
      <c r="G233" s="23"/>
      <c r="H233" s="24"/>
      <c r="I233" s="24"/>
      <c r="J233" s="24"/>
      <c r="K233" s="24"/>
      <c r="L233" s="25"/>
      <c r="M233" s="25"/>
      <c r="N233" s="96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5"/>
      <c r="AE233" s="26">
        <f t="shared" si="50"/>
        <v>140</v>
      </c>
      <c r="AF233" s="151">
        <v>138</v>
      </c>
      <c r="AG233" s="151"/>
      <c r="AH233" s="27">
        <f t="shared" si="48"/>
        <v>317.8</v>
      </c>
      <c r="AI233" s="27"/>
      <c r="AJ233" s="28"/>
      <c r="AK233" s="1">
        <f t="shared" ref="AK233:AK247" si="60">+C233*$AK$6</f>
        <v>3.6320000000000001</v>
      </c>
      <c r="AL233" s="1">
        <f t="shared" si="45"/>
        <v>69.007999999999996</v>
      </c>
      <c r="AM233" s="62">
        <f t="shared" si="51"/>
        <v>58.656799999999997</v>
      </c>
      <c r="AN233" s="132">
        <f t="shared" si="59"/>
        <v>57.492290000000004</v>
      </c>
      <c r="AO233" s="62">
        <f t="shared" si="46"/>
        <v>53.481200000000001</v>
      </c>
      <c r="AP233" s="62">
        <f t="shared" si="52"/>
        <v>66.691056399999994</v>
      </c>
      <c r="AQ233" s="91">
        <f t="shared" si="53"/>
        <v>62.038191999999995</v>
      </c>
      <c r="AR233" s="134">
        <f t="shared" si="54"/>
        <v>80.02926767999999</v>
      </c>
      <c r="AS233" s="63">
        <f t="shared" si="49"/>
        <v>113.82006999999999</v>
      </c>
    </row>
    <row r="234" spans="1:45">
      <c r="A234" s="20" t="s">
        <v>442</v>
      </c>
      <c r="B234" s="20" t="s">
        <v>443</v>
      </c>
      <c r="C234" s="21">
        <v>19.45</v>
      </c>
      <c r="D234" s="21"/>
      <c r="E234" s="32">
        <v>362</v>
      </c>
      <c r="F234" s="23"/>
      <c r="G234" s="23"/>
      <c r="H234" s="24"/>
      <c r="I234" s="24"/>
      <c r="J234" s="24"/>
      <c r="K234" s="24"/>
      <c r="L234" s="25"/>
      <c r="M234" s="25"/>
      <c r="N234" s="96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5"/>
      <c r="AE234" s="26">
        <f t="shared" si="50"/>
        <v>362</v>
      </c>
      <c r="AF234" s="151">
        <v>108</v>
      </c>
      <c r="AG234" s="151"/>
      <c r="AH234" s="27">
        <f t="shared" si="48"/>
        <v>7040.9</v>
      </c>
      <c r="AI234" s="27"/>
      <c r="AJ234" s="28"/>
      <c r="AK234" s="1">
        <f t="shared" si="60"/>
        <v>31.12</v>
      </c>
      <c r="AL234" s="1">
        <f t="shared" ref="AL234:AL297" si="61">+AK234*$AL$6</f>
        <v>591.28</v>
      </c>
      <c r="AM234" s="62">
        <f t="shared" si="51"/>
        <v>502.58799999999997</v>
      </c>
      <c r="AN234" s="132">
        <f t="shared" si="59"/>
        <v>492.61014999999998</v>
      </c>
      <c r="AO234" s="62">
        <f t="shared" si="46"/>
        <v>458.24199999999996</v>
      </c>
      <c r="AP234" s="62">
        <f t="shared" si="52"/>
        <v>571.42777399999989</v>
      </c>
      <c r="AQ234" s="91">
        <f t="shared" si="53"/>
        <v>531.56071999999995</v>
      </c>
      <c r="AR234" s="134">
        <f t="shared" si="54"/>
        <v>685.71332879999989</v>
      </c>
      <c r="AS234" s="63">
        <f t="shared" si="49"/>
        <v>975.24244999999985</v>
      </c>
    </row>
    <row r="235" spans="1:45">
      <c r="A235" s="20" t="s">
        <v>444</v>
      </c>
      <c r="B235" s="20" t="s">
        <v>445</v>
      </c>
      <c r="C235" s="21">
        <v>8.01</v>
      </c>
      <c r="D235" s="21"/>
      <c r="E235" s="32">
        <v>1</v>
      </c>
      <c r="F235" s="23"/>
      <c r="G235" s="23"/>
      <c r="H235" s="24"/>
      <c r="I235" s="24"/>
      <c r="J235" s="24"/>
      <c r="K235" s="24"/>
      <c r="L235" s="25"/>
      <c r="M235" s="25"/>
      <c r="N235" s="96"/>
      <c r="O235" s="106">
        <v>1</v>
      </c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5"/>
      <c r="AE235" s="26">
        <f t="shared" si="50"/>
        <v>0</v>
      </c>
      <c r="AF235" s="151"/>
      <c r="AG235" s="151"/>
      <c r="AH235" s="27">
        <f t="shared" si="48"/>
        <v>0</v>
      </c>
      <c r="AI235" s="27"/>
      <c r="AJ235" s="28"/>
      <c r="AK235" s="1">
        <f t="shared" si="60"/>
        <v>12.816000000000001</v>
      </c>
      <c r="AL235" s="1">
        <f t="shared" si="61"/>
        <v>243.50400000000002</v>
      </c>
      <c r="AM235" s="62">
        <f t="shared" si="51"/>
        <v>206.97840000000002</v>
      </c>
      <c r="AN235" s="132">
        <f t="shared" si="59"/>
        <v>202.86927</v>
      </c>
      <c r="AO235" s="62">
        <f t="shared" si="46"/>
        <v>188.71559999999999</v>
      </c>
      <c r="AP235" s="62">
        <f t="shared" si="52"/>
        <v>235.32835319999998</v>
      </c>
      <c r="AQ235" s="91">
        <f t="shared" si="53"/>
        <v>218.91009599999998</v>
      </c>
      <c r="AR235" s="134">
        <f t="shared" si="54"/>
        <v>282.39402383999999</v>
      </c>
      <c r="AS235" s="63">
        <f t="shared" si="49"/>
        <v>401.62940999999995</v>
      </c>
    </row>
    <row r="236" spans="1:45">
      <c r="A236" s="20" t="s">
        <v>446</v>
      </c>
      <c r="B236" s="20" t="s">
        <v>447</v>
      </c>
      <c r="C236" s="21">
        <v>7.47</v>
      </c>
      <c r="D236" s="21"/>
      <c r="E236" s="32">
        <v>21</v>
      </c>
      <c r="F236" s="23"/>
      <c r="G236" s="23"/>
      <c r="H236" s="24"/>
      <c r="I236" s="24"/>
      <c r="J236" s="24"/>
      <c r="K236" s="24"/>
      <c r="L236" s="25"/>
      <c r="M236" s="25"/>
      <c r="N236" s="96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5"/>
      <c r="AE236" s="26">
        <f t="shared" si="50"/>
        <v>21</v>
      </c>
      <c r="AF236" s="151">
        <v>19</v>
      </c>
      <c r="AG236" s="151"/>
      <c r="AH236" s="27">
        <f t="shared" si="48"/>
        <v>156.87</v>
      </c>
      <c r="AI236" s="27"/>
      <c r="AJ236" s="28"/>
      <c r="AK236" s="1">
        <f t="shared" si="60"/>
        <v>11.952</v>
      </c>
      <c r="AL236" s="1">
        <f t="shared" si="61"/>
        <v>227.08799999999999</v>
      </c>
      <c r="AM236" s="62">
        <f t="shared" si="51"/>
        <v>193.0248</v>
      </c>
      <c r="AN236" s="132">
        <f t="shared" si="59"/>
        <v>189.19268999999997</v>
      </c>
      <c r="AO236" s="62">
        <f t="shared" si="46"/>
        <v>175.9932</v>
      </c>
      <c r="AP236" s="62">
        <f t="shared" si="52"/>
        <v>219.46352039999996</v>
      </c>
      <c r="AQ236" s="91">
        <f t="shared" si="53"/>
        <v>204.15211199999999</v>
      </c>
      <c r="AR236" s="134">
        <f t="shared" si="54"/>
        <v>263.35622447999992</v>
      </c>
      <c r="AS236" s="63">
        <f t="shared" si="49"/>
        <v>374.55326999999994</v>
      </c>
    </row>
    <row r="237" spans="1:45">
      <c r="A237" s="20" t="s">
        <v>448</v>
      </c>
      <c r="B237" s="20" t="s">
        <v>449</v>
      </c>
      <c r="C237" s="21">
        <v>6.87</v>
      </c>
      <c r="D237" s="21"/>
      <c r="E237" s="32">
        <v>9</v>
      </c>
      <c r="F237" s="23"/>
      <c r="G237" s="23"/>
      <c r="H237" s="24"/>
      <c r="I237" s="24"/>
      <c r="J237" s="24"/>
      <c r="K237" s="24"/>
      <c r="L237" s="25"/>
      <c r="M237" s="25"/>
      <c r="N237" s="96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5"/>
      <c r="AE237" s="26">
        <f t="shared" si="50"/>
        <v>9</v>
      </c>
      <c r="AF237" s="151">
        <v>6</v>
      </c>
      <c r="AG237" s="151"/>
      <c r="AH237" s="27">
        <f t="shared" si="48"/>
        <v>61.83</v>
      </c>
      <c r="AI237" s="27"/>
      <c r="AJ237" s="28"/>
      <c r="AK237" s="1">
        <f t="shared" si="60"/>
        <v>10.992000000000001</v>
      </c>
      <c r="AL237" s="1">
        <f t="shared" si="61"/>
        <v>208.84800000000001</v>
      </c>
      <c r="AM237" s="62">
        <f t="shared" si="51"/>
        <v>177.52080000000001</v>
      </c>
      <c r="AN237" s="132">
        <f t="shared" si="59"/>
        <v>173.99648999999999</v>
      </c>
      <c r="AO237" s="62">
        <f t="shared" si="46"/>
        <v>161.85720000000001</v>
      </c>
      <c r="AP237" s="62">
        <f t="shared" si="52"/>
        <v>201.83592839999997</v>
      </c>
      <c r="AQ237" s="91">
        <f t="shared" si="53"/>
        <v>187.75435199999998</v>
      </c>
      <c r="AR237" s="134">
        <f t="shared" si="54"/>
        <v>242.20311407999995</v>
      </c>
      <c r="AS237" s="63">
        <f t="shared" si="49"/>
        <v>344.46866999999997</v>
      </c>
    </row>
    <row r="238" spans="1:45">
      <c r="A238" s="20" t="s">
        <v>450</v>
      </c>
      <c r="B238" s="20" t="s">
        <v>451</v>
      </c>
      <c r="C238" s="21">
        <v>6.04</v>
      </c>
      <c r="D238" s="21"/>
      <c r="E238" s="32">
        <v>9</v>
      </c>
      <c r="F238" s="23"/>
      <c r="G238" s="23"/>
      <c r="H238" s="24"/>
      <c r="I238" s="24"/>
      <c r="J238" s="24"/>
      <c r="K238" s="24"/>
      <c r="L238" s="25"/>
      <c r="M238" s="25"/>
      <c r="N238" s="96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5"/>
      <c r="AE238" s="26">
        <f t="shared" si="50"/>
        <v>9</v>
      </c>
      <c r="AF238" s="151">
        <v>8</v>
      </c>
      <c r="AG238" s="151"/>
      <c r="AH238" s="27">
        <f t="shared" si="48"/>
        <v>54.36</v>
      </c>
      <c r="AI238" s="27"/>
      <c r="AJ238" s="28"/>
      <c r="AK238" s="1">
        <f t="shared" si="60"/>
        <v>9.6640000000000015</v>
      </c>
      <c r="AL238" s="1">
        <f t="shared" si="61"/>
        <v>183.61600000000004</v>
      </c>
      <c r="AM238" s="62">
        <f t="shared" si="51"/>
        <v>156.07360000000003</v>
      </c>
      <c r="AN238" s="132">
        <f t="shared" si="59"/>
        <v>152.97508000000002</v>
      </c>
      <c r="AO238" s="62">
        <f t="shared" si="46"/>
        <v>142.30240000000001</v>
      </c>
      <c r="AP238" s="62">
        <f t="shared" si="52"/>
        <v>177.4510928</v>
      </c>
      <c r="AQ238" s="91">
        <f t="shared" si="53"/>
        <v>165.070784</v>
      </c>
      <c r="AR238" s="134">
        <f t="shared" si="54"/>
        <v>212.94131135999999</v>
      </c>
      <c r="AS238" s="63">
        <f t="shared" si="49"/>
        <v>302.85163999999997</v>
      </c>
    </row>
    <row r="239" spans="1:45">
      <c r="A239" s="20" t="s">
        <v>452</v>
      </c>
      <c r="B239" s="20" t="s">
        <v>453</v>
      </c>
      <c r="C239" s="21">
        <v>8.01</v>
      </c>
      <c r="D239" s="21"/>
      <c r="E239" s="32">
        <v>22</v>
      </c>
      <c r="F239" s="23"/>
      <c r="G239" s="23"/>
      <c r="H239" s="24"/>
      <c r="I239" s="24"/>
      <c r="J239" s="24"/>
      <c r="K239" s="24"/>
      <c r="L239" s="25"/>
      <c r="M239" s="25"/>
      <c r="N239" s="96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5"/>
      <c r="AE239" s="26">
        <f t="shared" si="50"/>
        <v>22</v>
      </c>
      <c r="AF239" s="151">
        <v>20</v>
      </c>
      <c r="AG239" s="151"/>
      <c r="AH239" s="27">
        <f t="shared" si="48"/>
        <v>176.22</v>
      </c>
      <c r="AI239" s="27"/>
      <c r="AJ239" s="28"/>
      <c r="AK239" s="1">
        <f t="shared" si="60"/>
        <v>12.816000000000001</v>
      </c>
      <c r="AL239" s="1">
        <f t="shared" si="61"/>
        <v>243.50400000000002</v>
      </c>
      <c r="AM239" s="62">
        <f t="shared" si="51"/>
        <v>206.97840000000002</v>
      </c>
      <c r="AN239" s="132">
        <f t="shared" si="59"/>
        <v>202.86927</v>
      </c>
      <c r="AO239" s="62">
        <f t="shared" si="46"/>
        <v>188.71559999999999</v>
      </c>
      <c r="AP239" s="62">
        <f t="shared" si="52"/>
        <v>235.32835319999998</v>
      </c>
      <c r="AQ239" s="91">
        <f t="shared" si="53"/>
        <v>218.91009599999998</v>
      </c>
      <c r="AR239" s="134">
        <f t="shared" si="54"/>
        <v>282.39402383999999</v>
      </c>
      <c r="AS239" s="63">
        <f t="shared" si="49"/>
        <v>401.62940999999995</v>
      </c>
    </row>
    <row r="240" spans="1:45">
      <c r="A240" s="20" t="s">
        <v>454</v>
      </c>
      <c r="B240" s="20" t="s">
        <v>455</v>
      </c>
      <c r="C240" s="21">
        <v>7.01</v>
      </c>
      <c r="D240" s="21"/>
      <c r="E240" s="32">
        <v>16</v>
      </c>
      <c r="F240" s="23"/>
      <c r="G240" s="23"/>
      <c r="H240" s="24"/>
      <c r="I240" s="24"/>
      <c r="J240" s="24"/>
      <c r="K240" s="24"/>
      <c r="L240" s="25"/>
      <c r="M240" s="25"/>
      <c r="N240" s="96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5"/>
      <c r="AE240" s="26">
        <f t="shared" si="50"/>
        <v>16</v>
      </c>
      <c r="AF240" s="151">
        <v>8</v>
      </c>
      <c r="AG240" s="151"/>
      <c r="AH240" s="27">
        <f t="shared" si="48"/>
        <v>112.16</v>
      </c>
      <c r="AI240" s="27"/>
      <c r="AJ240" s="28"/>
      <c r="AK240" s="1">
        <f t="shared" si="60"/>
        <v>11.216000000000001</v>
      </c>
      <c r="AL240" s="1">
        <f t="shared" si="61"/>
        <v>213.10400000000001</v>
      </c>
      <c r="AM240" s="62">
        <f t="shared" si="51"/>
        <v>181.13840000000002</v>
      </c>
      <c r="AN240" s="132">
        <f t="shared" si="59"/>
        <v>177.54227000000003</v>
      </c>
      <c r="AO240" s="62">
        <f t="shared" si="46"/>
        <v>165.15559999999999</v>
      </c>
      <c r="AP240" s="62">
        <f t="shared" si="52"/>
        <v>205.94903320000003</v>
      </c>
      <c r="AQ240" s="91">
        <f t="shared" si="53"/>
        <v>191.58049599999998</v>
      </c>
      <c r="AR240" s="134">
        <f t="shared" si="54"/>
        <v>247.13883984000003</v>
      </c>
      <c r="AS240" s="63">
        <f t="shared" si="49"/>
        <v>351.48840999999993</v>
      </c>
    </row>
    <row r="241" spans="1:45">
      <c r="A241" s="20" t="s">
        <v>456</v>
      </c>
      <c r="B241" s="20" t="s">
        <v>457</v>
      </c>
      <c r="C241" s="21">
        <v>8.19</v>
      </c>
      <c r="D241" s="21"/>
      <c r="E241" s="32">
        <v>16</v>
      </c>
      <c r="F241" s="23"/>
      <c r="G241" s="23"/>
      <c r="H241" s="24"/>
      <c r="I241" s="24"/>
      <c r="J241" s="24"/>
      <c r="K241" s="24"/>
      <c r="L241" s="25"/>
      <c r="M241" s="25"/>
      <c r="N241" s="96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5"/>
      <c r="AE241" s="26">
        <f t="shared" si="50"/>
        <v>16</v>
      </c>
      <c r="AF241" s="151">
        <v>14</v>
      </c>
      <c r="AG241" s="151"/>
      <c r="AH241" s="27">
        <f t="shared" si="48"/>
        <v>131.04</v>
      </c>
      <c r="AI241" s="27"/>
      <c r="AJ241" s="28"/>
      <c r="AK241" s="1">
        <f t="shared" si="60"/>
        <v>13.103999999999999</v>
      </c>
      <c r="AL241" s="1">
        <f t="shared" si="61"/>
        <v>248.976</v>
      </c>
      <c r="AM241" s="62">
        <f t="shared" si="51"/>
        <v>211.62959999999998</v>
      </c>
      <c r="AN241" s="132">
        <f t="shared" si="59"/>
        <v>207.42812999999998</v>
      </c>
      <c r="AO241" s="62">
        <f t="shared" si="46"/>
        <v>192.9564</v>
      </c>
      <c r="AP241" s="62">
        <f t="shared" si="52"/>
        <v>240.61663079999997</v>
      </c>
      <c r="AQ241" s="91">
        <f t="shared" si="53"/>
        <v>223.82942399999999</v>
      </c>
      <c r="AR241" s="134">
        <f t="shared" si="54"/>
        <v>288.73995695999997</v>
      </c>
      <c r="AS241" s="63">
        <f t="shared" si="49"/>
        <v>410.65478999999993</v>
      </c>
    </row>
    <row r="242" spans="1:45">
      <c r="A242" s="20" t="s">
        <v>458</v>
      </c>
      <c r="B242" s="20" t="s">
        <v>457</v>
      </c>
      <c r="C242" s="21">
        <v>7.26</v>
      </c>
      <c r="D242" s="21"/>
      <c r="E242" s="32">
        <v>7</v>
      </c>
      <c r="F242" s="23"/>
      <c r="G242" s="23"/>
      <c r="H242" s="24"/>
      <c r="I242" s="24"/>
      <c r="J242" s="24"/>
      <c r="K242" s="24"/>
      <c r="L242" s="25"/>
      <c r="M242" s="25"/>
      <c r="N242" s="96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5"/>
      <c r="AE242" s="26">
        <f t="shared" si="50"/>
        <v>7</v>
      </c>
      <c r="AF242" s="151">
        <v>5</v>
      </c>
      <c r="AG242" s="151"/>
      <c r="AH242" s="27">
        <f t="shared" si="48"/>
        <v>50.82</v>
      </c>
      <c r="AI242" s="27"/>
      <c r="AJ242" s="28"/>
      <c r="AK242" s="1">
        <f t="shared" si="60"/>
        <v>11.616</v>
      </c>
      <c r="AL242" s="1">
        <f t="shared" si="61"/>
        <v>220.70400000000001</v>
      </c>
      <c r="AM242" s="62">
        <f t="shared" si="51"/>
        <v>187.5984</v>
      </c>
      <c r="AN242" s="132">
        <f t="shared" si="59"/>
        <v>183.87401999999997</v>
      </c>
      <c r="AO242" s="62">
        <f t="shared" si="46"/>
        <v>171.04560000000001</v>
      </c>
      <c r="AP242" s="62">
        <f t="shared" si="52"/>
        <v>213.29386319999995</v>
      </c>
      <c r="AQ242" s="91">
        <f t="shared" si="53"/>
        <v>198.41289599999999</v>
      </c>
      <c r="AR242" s="134">
        <f t="shared" si="54"/>
        <v>255.95263583999991</v>
      </c>
      <c r="AS242" s="63">
        <f t="shared" si="49"/>
        <v>364.02366000000001</v>
      </c>
    </row>
    <row r="243" spans="1:45">
      <c r="A243" s="20" t="s">
        <v>459</v>
      </c>
      <c r="B243" s="20" t="s">
        <v>460</v>
      </c>
      <c r="C243" s="21">
        <v>6.32</v>
      </c>
      <c r="D243" s="21"/>
      <c r="E243" s="32">
        <v>12</v>
      </c>
      <c r="F243" s="23"/>
      <c r="G243" s="23"/>
      <c r="H243" s="24"/>
      <c r="I243" s="24"/>
      <c r="J243" s="24"/>
      <c r="K243" s="24"/>
      <c r="L243" s="25"/>
      <c r="M243" s="25"/>
      <c r="N243" s="96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5"/>
      <c r="AE243" s="26">
        <f t="shared" si="50"/>
        <v>12</v>
      </c>
      <c r="AF243" s="151">
        <v>10</v>
      </c>
      <c r="AG243" s="151"/>
      <c r="AH243" s="27">
        <f t="shared" si="48"/>
        <v>75.84</v>
      </c>
      <c r="AI243" s="27"/>
      <c r="AJ243" s="28"/>
      <c r="AK243" s="1">
        <f t="shared" si="60"/>
        <v>10.112000000000002</v>
      </c>
      <c r="AL243" s="1">
        <f t="shared" si="61"/>
        <v>192.12800000000004</v>
      </c>
      <c r="AM243" s="62">
        <f t="shared" si="51"/>
        <v>163.30880000000002</v>
      </c>
      <c r="AN243" s="132">
        <f t="shared" si="59"/>
        <v>160.06664000000004</v>
      </c>
      <c r="AO243" s="62">
        <f t="shared" si="46"/>
        <v>148.89920000000001</v>
      </c>
      <c r="AP243" s="62">
        <f t="shared" si="52"/>
        <v>185.67730240000003</v>
      </c>
      <c r="AQ243" s="91">
        <f t="shared" si="53"/>
        <v>172.723072</v>
      </c>
      <c r="AR243" s="134">
        <f t="shared" si="54"/>
        <v>222.81276288000004</v>
      </c>
      <c r="AS243" s="63">
        <f t="shared" si="49"/>
        <v>316.89112</v>
      </c>
    </row>
    <row r="244" spans="1:45">
      <c r="A244" s="20" t="s">
        <v>461</v>
      </c>
      <c r="B244" s="20" t="s">
        <v>462</v>
      </c>
      <c r="C244" s="21">
        <v>5.09</v>
      </c>
      <c r="D244" s="21"/>
      <c r="E244" s="32">
        <v>15</v>
      </c>
      <c r="F244" s="23"/>
      <c r="G244" s="23"/>
      <c r="H244" s="24"/>
      <c r="I244" s="24"/>
      <c r="J244" s="24"/>
      <c r="K244" s="24"/>
      <c r="L244" s="25"/>
      <c r="M244" s="25"/>
      <c r="N244" s="96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5"/>
      <c r="AE244" s="26">
        <f t="shared" si="50"/>
        <v>15</v>
      </c>
      <c r="AF244" s="151">
        <v>13</v>
      </c>
      <c r="AG244" s="151"/>
      <c r="AH244" s="27">
        <f t="shared" si="48"/>
        <v>76.349999999999994</v>
      </c>
      <c r="AI244" s="27"/>
      <c r="AJ244" s="28"/>
      <c r="AK244" s="1">
        <f t="shared" si="60"/>
        <v>8.1440000000000001</v>
      </c>
      <c r="AL244" s="1">
        <f t="shared" si="61"/>
        <v>154.73599999999999</v>
      </c>
      <c r="AM244" s="62">
        <f t="shared" si="51"/>
        <v>131.5256</v>
      </c>
      <c r="AN244" s="132">
        <f t="shared" si="59"/>
        <v>128.91442999999998</v>
      </c>
      <c r="AO244" s="62">
        <f t="shared" si="46"/>
        <v>119.92039999999999</v>
      </c>
      <c r="AP244" s="62">
        <f t="shared" si="52"/>
        <v>149.54073879999996</v>
      </c>
      <c r="AQ244" s="91">
        <f t="shared" si="53"/>
        <v>139.10766399999997</v>
      </c>
      <c r="AR244" s="134">
        <f t="shared" si="54"/>
        <v>179.44888655999995</v>
      </c>
      <c r="AS244" s="63">
        <f t="shared" si="49"/>
        <v>255.21768999999998</v>
      </c>
    </row>
    <row r="245" spans="1:45">
      <c r="A245" s="20" t="s">
        <v>463</v>
      </c>
      <c r="B245" s="20" t="s">
        <v>464</v>
      </c>
      <c r="C245" s="21">
        <v>4.59</v>
      </c>
      <c r="D245" s="21"/>
      <c r="E245" s="32">
        <v>182</v>
      </c>
      <c r="F245" s="23"/>
      <c r="G245" s="23"/>
      <c r="H245" s="24"/>
      <c r="I245" s="24"/>
      <c r="J245" s="24"/>
      <c r="K245" s="24"/>
      <c r="L245" s="25"/>
      <c r="M245" s="25"/>
      <c r="N245" s="96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5"/>
      <c r="AE245" s="26">
        <f t="shared" si="50"/>
        <v>182</v>
      </c>
      <c r="AF245" s="151">
        <v>180</v>
      </c>
      <c r="AG245" s="151"/>
      <c r="AH245" s="27">
        <f t="shared" si="48"/>
        <v>835.38</v>
      </c>
      <c r="AI245" s="27"/>
      <c r="AJ245" s="28"/>
      <c r="AK245" s="1">
        <f t="shared" si="60"/>
        <v>7.3440000000000003</v>
      </c>
      <c r="AL245" s="1">
        <f t="shared" si="61"/>
        <v>139.536</v>
      </c>
      <c r="AM245" s="62">
        <f t="shared" si="51"/>
        <v>118.6056</v>
      </c>
      <c r="AN245" s="132">
        <f t="shared" si="59"/>
        <v>116.25092999999998</v>
      </c>
      <c r="AO245" s="62">
        <f t="shared" si="46"/>
        <v>108.1404</v>
      </c>
      <c r="AP245" s="62">
        <f t="shared" si="52"/>
        <v>134.85107879999998</v>
      </c>
      <c r="AQ245" s="91">
        <f t="shared" si="53"/>
        <v>125.44286399999999</v>
      </c>
      <c r="AR245" s="134">
        <f t="shared" si="54"/>
        <v>161.82129455999998</v>
      </c>
      <c r="AS245" s="63">
        <f t="shared" si="49"/>
        <v>230.14718999999999</v>
      </c>
    </row>
    <row r="246" spans="1:45">
      <c r="A246" s="20" t="s">
        <v>465</v>
      </c>
      <c r="B246" s="20" t="s">
        <v>466</v>
      </c>
      <c r="C246" s="21">
        <v>4.01</v>
      </c>
      <c r="D246" s="21"/>
      <c r="E246" s="32">
        <v>118</v>
      </c>
      <c r="F246" s="23"/>
      <c r="G246" s="23"/>
      <c r="H246" s="24"/>
      <c r="I246" s="24"/>
      <c r="J246" s="24"/>
      <c r="K246" s="24"/>
      <c r="L246" s="25"/>
      <c r="M246" s="25"/>
      <c r="N246" s="96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5"/>
      <c r="AE246" s="26">
        <f t="shared" si="50"/>
        <v>118</v>
      </c>
      <c r="AF246" s="151">
        <v>116</v>
      </c>
      <c r="AG246" s="151"/>
      <c r="AH246" s="27">
        <f t="shared" si="48"/>
        <v>473.17999999999995</v>
      </c>
      <c r="AI246" s="27"/>
      <c r="AJ246" s="28"/>
      <c r="AK246" s="1">
        <f t="shared" si="60"/>
        <v>6.4160000000000004</v>
      </c>
      <c r="AL246" s="1">
        <f t="shared" si="61"/>
        <v>121.90400000000001</v>
      </c>
      <c r="AM246" s="62">
        <f t="shared" si="51"/>
        <v>103.61840000000001</v>
      </c>
      <c r="AN246" s="132">
        <f t="shared" si="59"/>
        <v>101.56126999999999</v>
      </c>
      <c r="AO246" s="62">
        <f t="shared" si="46"/>
        <v>94.475599999999986</v>
      </c>
      <c r="AP246" s="62">
        <f t="shared" si="52"/>
        <v>117.81107319999998</v>
      </c>
      <c r="AQ246" s="91">
        <f t="shared" si="53"/>
        <v>109.59169599999997</v>
      </c>
      <c r="AR246" s="134">
        <f t="shared" si="54"/>
        <v>141.37328783999996</v>
      </c>
      <c r="AS246" s="63">
        <f t="shared" si="49"/>
        <v>201.06540999999996</v>
      </c>
    </row>
    <row r="247" spans="1:45">
      <c r="A247" s="20" t="s">
        <v>467</v>
      </c>
      <c r="B247" s="20" t="s">
        <v>468</v>
      </c>
      <c r="C247" s="21">
        <v>2.13</v>
      </c>
      <c r="D247" s="21"/>
      <c r="E247" s="32">
        <v>1828</v>
      </c>
      <c r="F247" s="23"/>
      <c r="G247" s="23"/>
      <c r="H247" s="24"/>
      <c r="I247" s="24"/>
      <c r="J247" s="24"/>
      <c r="K247" s="24"/>
      <c r="L247" s="25"/>
      <c r="M247" s="25"/>
      <c r="N247" s="96"/>
      <c r="O247" s="24">
        <v>20</v>
      </c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5"/>
      <c r="AE247" s="26">
        <f t="shared" si="50"/>
        <v>1808</v>
      </c>
      <c r="AF247" s="151">
        <v>1826</v>
      </c>
      <c r="AG247" s="151"/>
      <c r="AH247" s="27">
        <f t="shared" si="48"/>
        <v>3851.04</v>
      </c>
      <c r="AI247" s="27"/>
      <c r="AJ247" s="28"/>
      <c r="AK247" s="1">
        <f t="shared" si="60"/>
        <v>3.4079999999999999</v>
      </c>
      <c r="AL247" s="1">
        <f t="shared" si="61"/>
        <v>64.751999999999995</v>
      </c>
      <c r="AM247" s="62">
        <f t="shared" si="51"/>
        <v>55.039199999999994</v>
      </c>
      <c r="AN247" s="132">
        <f t="shared" si="59"/>
        <v>53.946509999999996</v>
      </c>
      <c r="AO247" s="62">
        <f t="shared" si="46"/>
        <v>50.1828</v>
      </c>
      <c r="AP247" s="62">
        <f t="shared" si="52"/>
        <v>62.577951599999992</v>
      </c>
      <c r="AQ247" s="91">
        <f t="shared" si="53"/>
        <v>58.212047999999996</v>
      </c>
      <c r="AR247" s="134">
        <f t="shared" si="54"/>
        <v>75.093541919999993</v>
      </c>
      <c r="AS247" s="63">
        <f t="shared" si="49"/>
        <v>106.80032999999997</v>
      </c>
    </row>
    <row r="248" spans="1:45">
      <c r="A248" s="20" t="s">
        <v>469</v>
      </c>
      <c r="B248" s="20" t="s">
        <v>470</v>
      </c>
      <c r="C248" s="21">
        <v>8.4499999999999993</v>
      </c>
      <c r="D248" s="128">
        <v>10.59</v>
      </c>
      <c r="E248" s="32">
        <v>21</v>
      </c>
      <c r="F248" s="23"/>
      <c r="G248" s="23"/>
      <c r="H248" s="24"/>
      <c r="I248" s="24"/>
      <c r="J248" s="24"/>
      <c r="K248" s="24"/>
      <c r="L248" s="25"/>
      <c r="M248" s="25"/>
      <c r="N248" s="96"/>
      <c r="O248" s="24"/>
      <c r="P248" s="24"/>
      <c r="Q248" s="24"/>
      <c r="R248" s="24"/>
      <c r="S248" s="24"/>
      <c r="T248" s="24"/>
      <c r="U248" s="24"/>
      <c r="V248" s="24"/>
      <c r="W248" s="24">
        <v>2</v>
      </c>
      <c r="X248" s="24"/>
      <c r="Y248" s="24"/>
      <c r="Z248" s="24"/>
      <c r="AA248" s="24"/>
      <c r="AB248" s="24"/>
      <c r="AC248" s="24"/>
      <c r="AD248" s="25"/>
      <c r="AE248" s="26">
        <f t="shared" si="50"/>
        <v>19</v>
      </c>
      <c r="AF248" s="151">
        <v>17</v>
      </c>
      <c r="AG248" s="151"/>
      <c r="AH248" s="27">
        <f t="shared" si="48"/>
        <v>160.54999999999998</v>
      </c>
      <c r="AI248" s="27"/>
      <c r="AJ248" s="28"/>
      <c r="AK248" s="1">
        <f>+D248*$AK$6</f>
        <v>16.943999999999999</v>
      </c>
      <c r="AL248" s="1">
        <f t="shared" si="61"/>
        <v>321.93599999999998</v>
      </c>
      <c r="AM248" s="62">
        <f t="shared" si="51"/>
        <v>273.6456</v>
      </c>
      <c r="AN248" s="132">
        <f t="shared" si="59"/>
        <v>268.21292999999997</v>
      </c>
      <c r="AO248" s="62">
        <f t="shared" si="46"/>
        <v>199.08199999999999</v>
      </c>
      <c r="AP248" s="62">
        <f t="shared" si="52"/>
        <v>311.12699879999997</v>
      </c>
      <c r="AQ248" s="91">
        <f t="shared" si="53"/>
        <v>230.93511999999998</v>
      </c>
      <c r="AR248" s="134">
        <f t="shared" si="54"/>
        <v>373.35239855999993</v>
      </c>
      <c r="AS248" s="63">
        <f t="shared" si="49"/>
        <v>423.69144999999992</v>
      </c>
    </row>
    <row r="249" spans="1:45">
      <c r="A249" s="20" t="s">
        <v>471</v>
      </c>
      <c r="B249" s="20" t="s">
        <v>472</v>
      </c>
      <c r="C249" s="21">
        <v>6.51</v>
      </c>
      <c r="D249" s="128">
        <v>7</v>
      </c>
      <c r="E249" s="32">
        <v>32</v>
      </c>
      <c r="F249" s="23"/>
      <c r="G249" s="23"/>
      <c r="H249" s="24"/>
      <c r="I249" s="24"/>
      <c r="J249" s="24"/>
      <c r="K249" s="24"/>
      <c r="L249" s="25"/>
      <c r="M249" s="25"/>
      <c r="N249" s="96"/>
      <c r="O249" s="24"/>
      <c r="P249" s="24"/>
      <c r="Q249" s="24"/>
      <c r="R249" s="24"/>
      <c r="S249" s="24"/>
      <c r="T249" s="24"/>
      <c r="U249" s="24"/>
      <c r="V249" s="24"/>
      <c r="W249" s="24"/>
      <c r="X249" s="24">
        <v>10</v>
      </c>
      <c r="Y249" s="24"/>
      <c r="Z249" s="24"/>
      <c r="AA249" s="24"/>
      <c r="AB249" s="24"/>
      <c r="AC249" s="24"/>
      <c r="AD249" s="25"/>
      <c r="AE249" s="26">
        <f t="shared" si="50"/>
        <v>22</v>
      </c>
      <c r="AF249" s="151">
        <v>20</v>
      </c>
      <c r="AG249" s="151"/>
      <c r="AH249" s="27">
        <f t="shared" si="48"/>
        <v>143.22</v>
      </c>
      <c r="AI249" s="27"/>
      <c r="AJ249" s="28"/>
      <c r="AK249" s="1">
        <f>+D249*$AK$6</f>
        <v>11.200000000000001</v>
      </c>
      <c r="AL249" s="1">
        <f t="shared" si="61"/>
        <v>212.8</v>
      </c>
      <c r="AM249" s="62">
        <f t="shared" si="51"/>
        <v>180.88</v>
      </c>
      <c r="AN249" s="132">
        <f t="shared" si="59"/>
        <v>177.28899999999999</v>
      </c>
      <c r="AO249" s="62">
        <f t="shared" si="46"/>
        <v>153.37559999999999</v>
      </c>
      <c r="AP249" s="62">
        <f t="shared" si="52"/>
        <v>205.65523999999996</v>
      </c>
      <c r="AQ249" s="91">
        <f t="shared" si="53"/>
        <v>177.91569599999997</v>
      </c>
      <c r="AR249" s="134">
        <f t="shared" si="54"/>
        <v>246.78628799999996</v>
      </c>
      <c r="AS249" s="63">
        <f t="shared" si="49"/>
        <v>326.41791000000001</v>
      </c>
    </row>
    <row r="250" spans="1:45">
      <c r="A250" s="20" t="s">
        <v>473</v>
      </c>
      <c r="B250" s="20" t="s">
        <v>474</v>
      </c>
      <c r="C250" s="21">
        <v>2.64</v>
      </c>
      <c r="D250" s="21">
        <v>2.64</v>
      </c>
      <c r="E250" s="32">
        <v>3</v>
      </c>
      <c r="F250" s="23"/>
      <c r="G250" s="23"/>
      <c r="H250" s="24"/>
      <c r="I250" s="24"/>
      <c r="J250" s="24">
        <v>3</v>
      </c>
      <c r="K250" s="24"/>
      <c r="L250" s="25"/>
      <c r="M250" s="25"/>
      <c r="N250" s="96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5"/>
      <c r="AE250" s="26">
        <f t="shared" si="50"/>
        <v>0</v>
      </c>
      <c r="AF250" s="151"/>
      <c r="AG250" s="151"/>
      <c r="AH250" s="27">
        <f t="shared" si="48"/>
        <v>0</v>
      </c>
      <c r="AI250" s="27"/>
      <c r="AJ250" s="28"/>
      <c r="AK250" s="1">
        <f t="shared" ref="AK250:AK256" si="62">+C250*$AK$6</f>
        <v>4.2240000000000002</v>
      </c>
      <c r="AL250" s="1">
        <f t="shared" si="61"/>
        <v>80.256</v>
      </c>
      <c r="AM250" s="62">
        <f t="shared" si="51"/>
        <v>68.217600000000004</v>
      </c>
      <c r="AN250" s="132">
        <f t="shared" si="59"/>
        <v>66.863280000000003</v>
      </c>
      <c r="AO250" s="62">
        <f t="shared" si="46"/>
        <v>62.198399999999999</v>
      </c>
      <c r="AP250" s="62">
        <f t="shared" si="52"/>
        <v>77.561404800000005</v>
      </c>
      <c r="AQ250" s="91">
        <f t="shared" si="53"/>
        <v>72.150143999999997</v>
      </c>
      <c r="AR250" s="134">
        <f t="shared" si="54"/>
        <v>93.073685760000004</v>
      </c>
      <c r="AS250" s="63">
        <f t="shared" si="49"/>
        <v>132.37223999999998</v>
      </c>
    </row>
    <row r="251" spans="1:45">
      <c r="A251" s="20" t="s">
        <v>475</v>
      </c>
      <c r="B251" s="20" t="s">
        <v>476</v>
      </c>
      <c r="C251" s="21">
        <v>1.86</v>
      </c>
      <c r="D251" s="21">
        <v>2.29</v>
      </c>
      <c r="E251" s="32">
        <v>49</v>
      </c>
      <c r="F251" s="23"/>
      <c r="G251" s="23"/>
      <c r="H251" s="24"/>
      <c r="I251" s="24"/>
      <c r="J251" s="24">
        <v>49</v>
      </c>
      <c r="K251" s="24"/>
      <c r="L251" s="25"/>
      <c r="M251" s="25"/>
      <c r="N251" s="96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5"/>
      <c r="AE251" s="26">
        <f t="shared" si="50"/>
        <v>0</v>
      </c>
      <c r="AF251" s="151"/>
      <c r="AG251" s="151"/>
      <c r="AH251" s="27">
        <f t="shared" si="48"/>
        <v>0</v>
      </c>
      <c r="AI251" s="27"/>
      <c r="AJ251" s="28"/>
      <c r="AK251" s="1">
        <f t="shared" si="62"/>
        <v>2.9760000000000004</v>
      </c>
      <c r="AL251" s="1">
        <f t="shared" si="61"/>
        <v>56.544000000000011</v>
      </c>
      <c r="AM251" s="62">
        <f t="shared" si="51"/>
        <v>48.062400000000011</v>
      </c>
      <c r="AN251" s="132">
        <f t="shared" si="59"/>
        <v>47.108219999999996</v>
      </c>
      <c r="AO251" s="62">
        <f t="shared" si="46"/>
        <v>43.821600000000004</v>
      </c>
      <c r="AP251" s="62">
        <f t="shared" si="52"/>
        <v>54.645535199999991</v>
      </c>
      <c r="AQ251" s="91">
        <f t="shared" si="53"/>
        <v>50.833055999999999</v>
      </c>
      <c r="AR251" s="134">
        <f t="shared" si="54"/>
        <v>65.574642239999989</v>
      </c>
      <c r="AS251" s="63">
        <f t="shared" si="49"/>
        <v>93.262259999999998</v>
      </c>
    </row>
    <row r="252" spans="1:45">
      <c r="A252" s="20" t="s">
        <v>477</v>
      </c>
      <c r="B252" s="20" t="s">
        <v>476</v>
      </c>
      <c r="C252" s="21">
        <v>1.86</v>
      </c>
      <c r="D252" s="21">
        <v>2.29</v>
      </c>
      <c r="E252" s="32">
        <v>32</v>
      </c>
      <c r="F252" s="23"/>
      <c r="G252" s="23"/>
      <c r="H252" s="24"/>
      <c r="I252" s="24"/>
      <c r="J252" s="24">
        <v>32</v>
      </c>
      <c r="K252" s="24"/>
      <c r="L252" s="25"/>
      <c r="M252" s="25"/>
      <c r="N252" s="96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5"/>
      <c r="AE252" s="26">
        <f t="shared" si="50"/>
        <v>0</v>
      </c>
      <c r="AF252" s="151"/>
      <c r="AG252" s="151"/>
      <c r="AH252" s="27">
        <f t="shared" si="48"/>
        <v>0</v>
      </c>
      <c r="AI252" s="27"/>
      <c r="AJ252" s="28"/>
      <c r="AK252" s="1">
        <f t="shared" si="62"/>
        <v>2.9760000000000004</v>
      </c>
      <c r="AL252" s="1">
        <f t="shared" si="61"/>
        <v>56.544000000000011</v>
      </c>
      <c r="AM252" s="62">
        <f t="shared" si="51"/>
        <v>48.062400000000011</v>
      </c>
      <c r="AN252" s="132">
        <f t="shared" si="59"/>
        <v>47.108219999999996</v>
      </c>
      <c r="AO252" s="62">
        <f t="shared" si="46"/>
        <v>43.821600000000004</v>
      </c>
      <c r="AP252" s="62">
        <f t="shared" si="52"/>
        <v>54.645535199999991</v>
      </c>
      <c r="AQ252" s="91">
        <f t="shared" si="53"/>
        <v>50.833055999999999</v>
      </c>
      <c r="AR252" s="134">
        <f t="shared" si="54"/>
        <v>65.574642239999989</v>
      </c>
      <c r="AS252" s="63">
        <f t="shared" si="49"/>
        <v>93.262259999999998</v>
      </c>
    </row>
    <row r="253" spans="1:45">
      <c r="A253" s="20" t="s">
        <v>478</v>
      </c>
      <c r="B253" s="20" t="s">
        <v>479</v>
      </c>
      <c r="C253" s="21">
        <v>8.59</v>
      </c>
      <c r="D253" s="21">
        <v>5.69</v>
      </c>
      <c r="E253" s="32">
        <v>24</v>
      </c>
      <c r="F253" s="23"/>
      <c r="G253" s="23"/>
      <c r="H253" s="24"/>
      <c r="I253" s="24"/>
      <c r="J253" s="24">
        <v>24</v>
      </c>
      <c r="K253" s="24"/>
      <c r="L253" s="25"/>
      <c r="M253" s="25"/>
      <c r="N253" s="96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5"/>
      <c r="AE253" s="26">
        <f t="shared" si="50"/>
        <v>0</v>
      </c>
      <c r="AF253" s="151"/>
      <c r="AG253" s="151"/>
      <c r="AH253" s="27">
        <f t="shared" si="48"/>
        <v>0</v>
      </c>
      <c r="AI253" s="27"/>
      <c r="AJ253" s="28"/>
      <c r="AK253" s="1">
        <f t="shared" si="62"/>
        <v>13.744</v>
      </c>
      <c r="AL253" s="1">
        <f t="shared" si="61"/>
        <v>261.13599999999997</v>
      </c>
      <c r="AM253" s="62">
        <f t="shared" si="51"/>
        <v>221.96559999999997</v>
      </c>
      <c r="AN253" s="132">
        <f t="shared" si="59"/>
        <v>217.55892999999998</v>
      </c>
      <c r="AO253" s="62">
        <f t="shared" si="46"/>
        <v>202.38040000000001</v>
      </c>
      <c r="AP253" s="62">
        <f t="shared" si="52"/>
        <v>252.36835879999995</v>
      </c>
      <c r="AQ253" s="91">
        <f t="shared" si="53"/>
        <v>234.76126399999998</v>
      </c>
      <c r="AR253" s="134">
        <f t="shared" si="54"/>
        <v>302.84203055999996</v>
      </c>
      <c r="AS253" s="63">
        <f t="shared" si="49"/>
        <v>430.71118999999999</v>
      </c>
    </row>
    <row r="254" spans="1:45">
      <c r="A254" s="20" t="s">
        <v>480</v>
      </c>
      <c r="B254" s="20" t="s">
        <v>481</v>
      </c>
      <c r="C254" s="21">
        <v>8.44</v>
      </c>
      <c r="D254" s="21">
        <v>5.69</v>
      </c>
      <c r="E254" s="32">
        <v>60</v>
      </c>
      <c r="F254" s="23"/>
      <c r="G254" s="23"/>
      <c r="H254" s="24"/>
      <c r="I254" s="24"/>
      <c r="J254" s="24">
        <v>60</v>
      </c>
      <c r="K254" s="24"/>
      <c r="L254" s="25"/>
      <c r="M254" s="25"/>
      <c r="N254" s="96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5"/>
      <c r="AE254" s="26">
        <f t="shared" si="50"/>
        <v>0</v>
      </c>
      <c r="AF254" s="151"/>
      <c r="AG254" s="151"/>
      <c r="AH254" s="27">
        <f t="shared" si="48"/>
        <v>0</v>
      </c>
      <c r="AI254" s="27"/>
      <c r="AJ254" s="28"/>
      <c r="AK254" s="1">
        <f t="shared" si="62"/>
        <v>13.504</v>
      </c>
      <c r="AL254" s="1">
        <f t="shared" si="61"/>
        <v>256.57599999999996</v>
      </c>
      <c r="AM254" s="62">
        <f t="shared" si="51"/>
        <v>218.08959999999996</v>
      </c>
      <c r="AN254" s="132">
        <f t="shared" si="59"/>
        <v>213.75988000000001</v>
      </c>
      <c r="AO254" s="62">
        <f t="shared" si="46"/>
        <v>198.84639999999996</v>
      </c>
      <c r="AP254" s="62">
        <f t="shared" si="52"/>
        <v>247.9614608</v>
      </c>
      <c r="AQ254" s="91">
        <f t="shared" si="53"/>
        <v>230.66182399999994</v>
      </c>
      <c r="AR254" s="134">
        <f t="shared" si="54"/>
        <v>297.55375296</v>
      </c>
      <c r="AS254" s="63">
        <f t="shared" si="49"/>
        <v>423.1900399999999</v>
      </c>
    </row>
    <row r="255" spans="1:45">
      <c r="A255" s="20" t="s">
        <v>482</v>
      </c>
      <c r="B255" s="20" t="s">
        <v>479</v>
      </c>
      <c r="C255" s="21">
        <v>5.01</v>
      </c>
      <c r="D255" s="21">
        <v>5.69</v>
      </c>
      <c r="E255" s="32">
        <v>38</v>
      </c>
      <c r="F255" s="23"/>
      <c r="G255" s="23"/>
      <c r="H255" s="24"/>
      <c r="I255" s="24"/>
      <c r="J255" s="24">
        <v>38</v>
      </c>
      <c r="K255" s="24"/>
      <c r="L255" s="25"/>
      <c r="M255" s="25"/>
      <c r="N255" s="96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5"/>
      <c r="AE255" s="26">
        <f t="shared" si="50"/>
        <v>0</v>
      </c>
      <c r="AF255" s="151"/>
      <c r="AG255" s="151"/>
      <c r="AH255" s="27">
        <f t="shared" si="48"/>
        <v>0</v>
      </c>
      <c r="AI255" s="27"/>
      <c r="AJ255" s="28"/>
      <c r="AK255" s="1">
        <f t="shared" si="62"/>
        <v>8.016</v>
      </c>
      <c r="AL255" s="1">
        <f t="shared" si="61"/>
        <v>152.304</v>
      </c>
      <c r="AM255" s="62">
        <f t="shared" si="51"/>
        <v>129.45840000000001</v>
      </c>
      <c r="AN255" s="132">
        <f t="shared" si="59"/>
        <v>126.88826999999999</v>
      </c>
      <c r="AO255" s="62">
        <f t="shared" ref="AO255:AO318" si="63">C255*1.24*19</f>
        <v>118.03559999999999</v>
      </c>
      <c r="AP255" s="62">
        <f t="shared" si="52"/>
        <v>147.19039319999999</v>
      </c>
      <c r="AQ255" s="91">
        <f t="shared" si="53"/>
        <v>136.92129599999998</v>
      </c>
      <c r="AR255" s="134">
        <f t="shared" si="54"/>
        <v>176.62847183999997</v>
      </c>
      <c r="AS255" s="63">
        <f t="shared" si="49"/>
        <v>251.20640999999995</v>
      </c>
    </row>
    <row r="256" spans="1:45">
      <c r="A256" s="20" t="s">
        <v>483</v>
      </c>
      <c r="B256" s="20" t="s">
        <v>484</v>
      </c>
      <c r="C256" s="21">
        <v>3.37</v>
      </c>
      <c r="D256" s="21">
        <v>4.29</v>
      </c>
      <c r="E256" s="32">
        <v>27</v>
      </c>
      <c r="F256" s="23"/>
      <c r="G256" s="23"/>
      <c r="H256" s="24"/>
      <c r="I256" s="24"/>
      <c r="J256" s="24">
        <v>27</v>
      </c>
      <c r="K256" s="24"/>
      <c r="L256" s="25"/>
      <c r="M256" s="25"/>
      <c r="N256" s="96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5"/>
      <c r="AE256" s="26">
        <f t="shared" si="50"/>
        <v>0</v>
      </c>
      <c r="AF256" s="151"/>
      <c r="AG256" s="151"/>
      <c r="AH256" s="27">
        <f t="shared" si="48"/>
        <v>0</v>
      </c>
      <c r="AI256" s="27"/>
      <c r="AJ256" s="28"/>
      <c r="AK256" s="1">
        <f t="shared" si="62"/>
        <v>5.3920000000000003</v>
      </c>
      <c r="AL256" s="1">
        <f t="shared" si="61"/>
        <v>102.44800000000001</v>
      </c>
      <c r="AM256" s="62">
        <f t="shared" si="51"/>
        <v>87.080800000000011</v>
      </c>
      <c r="AN256" s="132">
        <f t="shared" si="59"/>
        <v>85.351990000000001</v>
      </c>
      <c r="AO256" s="62">
        <f t="shared" si="63"/>
        <v>79.397199999999998</v>
      </c>
      <c r="AP256" s="62">
        <f t="shared" si="52"/>
        <v>99.00830839999999</v>
      </c>
      <c r="AQ256" s="91">
        <f t="shared" si="53"/>
        <v>92.100751999999986</v>
      </c>
      <c r="AR256" s="134">
        <f t="shared" si="54"/>
        <v>118.80997007999999</v>
      </c>
      <c r="AS256" s="63">
        <f t="shared" si="49"/>
        <v>168.97516999999999</v>
      </c>
    </row>
    <row r="257" spans="1:45">
      <c r="A257" s="20" t="s">
        <v>717</v>
      </c>
      <c r="B257" s="20" t="s">
        <v>486</v>
      </c>
      <c r="C257" s="21">
        <v>10.71</v>
      </c>
      <c r="D257" s="128">
        <v>14.99</v>
      </c>
      <c r="E257" s="32">
        <v>53</v>
      </c>
      <c r="F257" s="23"/>
      <c r="G257" s="23"/>
      <c r="H257" s="24">
        <v>2</v>
      </c>
      <c r="I257" s="24"/>
      <c r="J257" s="24"/>
      <c r="K257" s="24"/>
      <c r="L257" s="25"/>
      <c r="M257" s="25"/>
      <c r="N257" s="96"/>
      <c r="O257" s="24"/>
      <c r="P257" s="24"/>
      <c r="Q257" s="24"/>
      <c r="R257" s="24">
        <v>8</v>
      </c>
      <c r="S257" s="24">
        <v>10</v>
      </c>
      <c r="T257" s="24"/>
      <c r="U257" s="24"/>
      <c r="V257" s="24"/>
      <c r="W257" s="24"/>
      <c r="X257" s="24"/>
      <c r="Y257" s="24">
        <v>2</v>
      </c>
      <c r="Z257" s="24"/>
      <c r="AA257" s="24"/>
      <c r="AB257" s="24"/>
      <c r="AC257" s="24"/>
      <c r="AD257" s="25"/>
      <c r="AE257" s="26">
        <f t="shared" si="50"/>
        <v>31</v>
      </c>
      <c r="AF257" s="151">
        <v>29</v>
      </c>
      <c r="AG257" s="151"/>
      <c r="AH257" s="27">
        <f t="shared" si="48"/>
        <v>332.01000000000005</v>
      </c>
      <c r="AI257" s="27"/>
      <c r="AJ257" s="28"/>
      <c r="AK257" s="1">
        <f>+D257*$AK$6</f>
        <v>23.984000000000002</v>
      </c>
      <c r="AL257" s="1">
        <f t="shared" si="61"/>
        <v>455.69600000000003</v>
      </c>
      <c r="AM257" s="62">
        <f t="shared" si="51"/>
        <v>387.34160000000003</v>
      </c>
      <c r="AN257" s="132">
        <f t="shared" si="59"/>
        <v>379.65173000000004</v>
      </c>
      <c r="AO257" s="62">
        <f t="shared" si="63"/>
        <v>252.32760000000002</v>
      </c>
      <c r="AP257" s="62">
        <f t="shared" si="52"/>
        <v>440.39600680000001</v>
      </c>
      <c r="AQ257" s="91">
        <f t="shared" si="53"/>
        <v>292.70001600000001</v>
      </c>
      <c r="AR257" s="134">
        <f t="shared" si="54"/>
        <v>528.47520815999997</v>
      </c>
      <c r="AS257" s="63">
        <f t="shared" si="49"/>
        <v>537.01011000000005</v>
      </c>
    </row>
    <row r="258" spans="1:45">
      <c r="A258" s="20" t="s">
        <v>718</v>
      </c>
      <c r="B258" s="20" t="s">
        <v>488</v>
      </c>
      <c r="C258" s="21">
        <v>11.9</v>
      </c>
      <c r="D258" s="128">
        <v>16.489999999999998</v>
      </c>
      <c r="E258" s="32">
        <v>53</v>
      </c>
      <c r="F258" s="23"/>
      <c r="G258" s="23"/>
      <c r="H258" s="24">
        <v>2</v>
      </c>
      <c r="I258" s="24"/>
      <c r="J258" s="24"/>
      <c r="K258" s="24"/>
      <c r="L258" s="25"/>
      <c r="M258" s="25"/>
      <c r="N258" s="96"/>
      <c r="O258" s="24"/>
      <c r="P258" s="24"/>
      <c r="Q258" s="24"/>
      <c r="R258" s="24">
        <v>8</v>
      </c>
      <c r="S258" s="24">
        <v>10</v>
      </c>
      <c r="T258" s="24"/>
      <c r="U258" s="24"/>
      <c r="V258" s="24"/>
      <c r="W258" s="24"/>
      <c r="X258" s="24"/>
      <c r="Y258" s="24">
        <v>2</v>
      </c>
      <c r="Z258" s="24"/>
      <c r="AA258" s="24"/>
      <c r="AB258" s="24"/>
      <c r="AC258" s="24"/>
      <c r="AD258" s="25"/>
      <c r="AE258" s="26">
        <f t="shared" si="50"/>
        <v>31</v>
      </c>
      <c r="AF258" s="151">
        <v>29</v>
      </c>
      <c r="AG258" s="151"/>
      <c r="AH258" s="27">
        <f t="shared" si="48"/>
        <v>368.90000000000003</v>
      </c>
      <c r="AI258" s="27"/>
      <c r="AJ258" s="28"/>
      <c r="AK258" s="1">
        <f t="shared" ref="AK258:AK261" si="64">+D258*$AK$6</f>
        <v>26.384</v>
      </c>
      <c r="AL258" s="1">
        <f t="shared" si="61"/>
        <v>501.29599999999999</v>
      </c>
      <c r="AM258" s="62">
        <f t="shared" si="51"/>
        <v>426.10159999999996</v>
      </c>
      <c r="AN258" s="132">
        <f t="shared" si="59"/>
        <v>417.64222999999998</v>
      </c>
      <c r="AO258" s="62">
        <f t="shared" si="63"/>
        <v>280.36400000000003</v>
      </c>
      <c r="AP258" s="62">
        <f t="shared" si="52"/>
        <v>484.46498679999996</v>
      </c>
      <c r="AQ258" s="91">
        <f t="shared" si="53"/>
        <v>325.22224</v>
      </c>
      <c r="AR258" s="134">
        <f t="shared" si="54"/>
        <v>581.35798415999989</v>
      </c>
      <c r="AS258" s="63">
        <f t="shared" si="49"/>
        <v>596.67790000000002</v>
      </c>
    </row>
    <row r="259" spans="1:45">
      <c r="A259" s="20" t="s">
        <v>489</v>
      </c>
      <c r="B259" s="20" t="s">
        <v>490</v>
      </c>
      <c r="C259" s="21">
        <v>7.23</v>
      </c>
      <c r="D259" s="34">
        <v>10.49</v>
      </c>
      <c r="E259" s="32">
        <v>19</v>
      </c>
      <c r="F259" s="23"/>
      <c r="G259" s="23"/>
      <c r="H259" s="24"/>
      <c r="I259" s="24"/>
      <c r="J259" s="24">
        <v>19</v>
      </c>
      <c r="K259" s="24"/>
      <c r="L259" s="25"/>
      <c r="M259" s="25"/>
      <c r="N259" s="96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5"/>
      <c r="AE259" s="26">
        <f t="shared" si="50"/>
        <v>0</v>
      </c>
      <c r="AF259" s="151"/>
      <c r="AG259" s="151"/>
      <c r="AH259" s="27">
        <f t="shared" si="48"/>
        <v>0</v>
      </c>
      <c r="AI259" s="27"/>
      <c r="AJ259" s="28"/>
      <c r="AK259" s="1">
        <f t="shared" si="64"/>
        <v>16.784000000000002</v>
      </c>
      <c r="AL259" s="1">
        <f t="shared" si="61"/>
        <v>318.89600000000007</v>
      </c>
      <c r="AM259" s="62">
        <f t="shared" si="51"/>
        <v>271.06160000000006</v>
      </c>
      <c r="AN259" s="132">
        <f t="shared" si="59"/>
        <v>265.68022999999999</v>
      </c>
      <c r="AO259" s="62">
        <f t="shared" si="63"/>
        <v>170.33880000000002</v>
      </c>
      <c r="AP259" s="62">
        <f t="shared" si="52"/>
        <v>308.18906679999998</v>
      </c>
      <c r="AQ259" s="91">
        <f t="shared" si="53"/>
        <v>197.593008</v>
      </c>
      <c r="AR259" s="134">
        <f t="shared" si="54"/>
        <v>369.82688015999997</v>
      </c>
      <c r="AS259" s="63">
        <f t="shared" si="49"/>
        <v>362.51943</v>
      </c>
    </row>
    <row r="260" spans="1:45">
      <c r="A260" s="20" t="s">
        <v>491</v>
      </c>
      <c r="B260" s="20" t="s">
        <v>492</v>
      </c>
      <c r="C260" s="21">
        <v>7.44</v>
      </c>
      <c r="D260" s="34">
        <v>10.4</v>
      </c>
      <c r="E260" s="32">
        <v>8</v>
      </c>
      <c r="F260" s="23"/>
      <c r="G260" s="23"/>
      <c r="H260" s="24"/>
      <c r="I260" s="24"/>
      <c r="J260" s="24">
        <v>8</v>
      </c>
      <c r="K260" s="24"/>
      <c r="L260" s="25"/>
      <c r="M260" s="25"/>
      <c r="N260" s="96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5"/>
      <c r="AE260" s="26">
        <f t="shared" si="50"/>
        <v>0</v>
      </c>
      <c r="AF260" s="151"/>
      <c r="AG260" s="151"/>
      <c r="AH260" s="27">
        <f t="shared" si="48"/>
        <v>0</v>
      </c>
      <c r="AI260" s="27"/>
      <c r="AJ260" s="28"/>
      <c r="AK260" s="1">
        <f t="shared" si="64"/>
        <v>16.64</v>
      </c>
      <c r="AL260" s="1">
        <f t="shared" si="61"/>
        <v>316.16000000000003</v>
      </c>
      <c r="AM260" s="62">
        <f t="shared" si="51"/>
        <v>268.73599999999999</v>
      </c>
      <c r="AN260" s="132">
        <f t="shared" si="59"/>
        <v>263.4008</v>
      </c>
      <c r="AO260" s="62">
        <f t="shared" si="63"/>
        <v>175.28640000000001</v>
      </c>
      <c r="AP260" s="62">
        <f t="shared" si="52"/>
        <v>305.54492799999997</v>
      </c>
      <c r="AQ260" s="91">
        <f t="shared" si="53"/>
        <v>203.332224</v>
      </c>
      <c r="AR260" s="134">
        <f t="shared" si="54"/>
        <v>366.65391359999995</v>
      </c>
      <c r="AS260" s="63">
        <f t="shared" si="49"/>
        <v>373.04903999999999</v>
      </c>
    </row>
    <row r="261" spans="1:45">
      <c r="A261" s="33" t="s">
        <v>493</v>
      </c>
      <c r="B261" s="33" t="s">
        <v>494</v>
      </c>
      <c r="C261" s="34">
        <v>0.32</v>
      </c>
      <c r="D261" s="128">
        <v>0.39</v>
      </c>
      <c r="E261" s="32">
        <v>646</v>
      </c>
      <c r="F261" s="23"/>
      <c r="G261" s="23"/>
      <c r="H261" s="24"/>
      <c r="I261" s="24"/>
      <c r="J261" s="24"/>
      <c r="K261" s="24"/>
      <c r="L261" s="25"/>
      <c r="M261" s="25"/>
      <c r="N261" s="96"/>
      <c r="O261" s="24">
        <v>20</v>
      </c>
      <c r="P261" s="24"/>
      <c r="Q261" s="24"/>
      <c r="R261" s="24">
        <v>100</v>
      </c>
      <c r="S261" s="24"/>
      <c r="T261" s="24"/>
      <c r="U261" s="24"/>
      <c r="V261" s="24"/>
      <c r="W261" s="24"/>
      <c r="X261" s="24"/>
      <c r="Y261" s="24">
        <v>20</v>
      </c>
      <c r="Z261" s="24"/>
      <c r="AA261" s="24"/>
      <c r="AB261" s="24"/>
      <c r="AC261" s="24"/>
      <c r="AD261" s="25"/>
      <c r="AE261" s="26">
        <f t="shared" si="50"/>
        <v>506</v>
      </c>
      <c r="AF261" s="151">
        <v>475</v>
      </c>
      <c r="AG261" s="151"/>
      <c r="AH261" s="27">
        <f t="shared" si="48"/>
        <v>161.92000000000002</v>
      </c>
      <c r="AI261" s="27"/>
      <c r="AJ261" s="28"/>
      <c r="AK261" s="1">
        <f t="shared" si="64"/>
        <v>0.62400000000000011</v>
      </c>
      <c r="AL261" s="1">
        <f t="shared" si="61"/>
        <v>11.856000000000002</v>
      </c>
      <c r="AM261" s="62">
        <f t="shared" si="51"/>
        <v>10.0776</v>
      </c>
      <c r="AN261" s="132">
        <f t="shared" si="59"/>
        <v>9.8775300000000001</v>
      </c>
      <c r="AO261" s="62">
        <f t="shared" si="63"/>
        <v>7.5392000000000001</v>
      </c>
      <c r="AP261" s="62">
        <f t="shared" si="52"/>
        <v>11.457934799999999</v>
      </c>
      <c r="AQ261" s="91">
        <f t="shared" si="53"/>
        <v>8.7454719999999995</v>
      </c>
      <c r="AR261" s="134">
        <f t="shared" si="54"/>
        <v>13.749521759999999</v>
      </c>
      <c r="AS261" s="63">
        <f t="shared" si="49"/>
        <v>16.045119999999997</v>
      </c>
    </row>
    <row r="262" spans="1:45">
      <c r="A262" s="20" t="s">
        <v>495</v>
      </c>
      <c r="B262" s="20" t="s">
        <v>496</v>
      </c>
      <c r="C262" s="21">
        <v>0.71</v>
      </c>
      <c r="D262" s="21"/>
      <c r="E262" s="32">
        <v>25</v>
      </c>
      <c r="F262" s="23"/>
      <c r="G262" s="23"/>
      <c r="H262" s="24"/>
      <c r="I262" s="24"/>
      <c r="J262" s="24"/>
      <c r="K262" s="24"/>
      <c r="L262" s="25"/>
      <c r="M262" s="25"/>
      <c r="N262" s="96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>
        <v>10</v>
      </c>
      <c r="Z262" s="24"/>
      <c r="AA262" s="24"/>
      <c r="AB262" s="24"/>
      <c r="AC262" s="24"/>
      <c r="AD262" s="25"/>
      <c r="AE262" s="26">
        <f t="shared" si="50"/>
        <v>15</v>
      </c>
      <c r="AF262" s="151">
        <v>5</v>
      </c>
      <c r="AG262" s="151"/>
      <c r="AH262" s="27">
        <f t="shared" si="48"/>
        <v>10.649999999999999</v>
      </c>
      <c r="AI262" s="27"/>
      <c r="AJ262" s="28"/>
      <c r="AK262" s="1">
        <f>+C262*$AK$6</f>
        <v>1.1359999999999999</v>
      </c>
      <c r="AL262" s="1">
        <f t="shared" si="61"/>
        <v>21.584</v>
      </c>
      <c r="AM262" s="62">
        <f t="shared" si="51"/>
        <v>18.346399999999999</v>
      </c>
      <c r="AN262" s="132">
        <f t="shared" si="59"/>
        <v>17.982169999999996</v>
      </c>
      <c r="AO262" s="62">
        <f t="shared" si="63"/>
        <v>16.727599999999999</v>
      </c>
      <c r="AP262" s="62">
        <f t="shared" si="52"/>
        <v>20.859317199999996</v>
      </c>
      <c r="AQ262" s="91">
        <f t="shared" si="53"/>
        <v>19.404015999999999</v>
      </c>
      <c r="AR262" s="134">
        <f t="shared" si="54"/>
        <v>25.031180639999995</v>
      </c>
      <c r="AS262" s="63">
        <f t="shared" si="49"/>
        <v>35.600109999999994</v>
      </c>
    </row>
    <row r="263" spans="1:45">
      <c r="A263" s="20" t="s">
        <v>497</v>
      </c>
      <c r="B263" s="20" t="s">
        <v>498</v>
      </c>
      <c r="C263" s="21">
        <v>7.21</v>
      </c>
      <c r="D263" s="21"/>
      <c r="E263" s="32">
        <v>134</v>
      </c>
      <c r="F263" s="23"/>
      <c r="G263" s="23"/>
      <c r="H263" s="24"/>
      <c r="I263" s="24"/>
      <c r="J263" s="24"/>
      <c r="K263" s="24"/>
      <c r="L263" s="25"/>
      <c r="M263" s="25"/>
      <c r="N263" s="96"/>
      <c r="O263" s="24"/>
      <c r="P263" s="24"/>
      <c r="Q263" s="24"/>
      <c r="R263" s="24"/>
      <c r="S263" s="24"/>
      <c r="T263" s="24"/>
      <c r="U263" s="24"/>
      <c r="V263" s="24"/>
      <c r="W263" s="24">
        <v>1</v>
      </c>
      <c r="X263" s="24"/>
      <c r="Y263" s="24"/>
      <c r="Z263" s="24"/>
      <c r="AA263" s="24"/>
      <c r="AB263" s="24"/>
      <c r="AC263" s="24"/>
      <c r="AD263" s="25"/>
      <c r="AE263" s="26">
        <f t="shared" si="50"/>
        <v>133</v>
      </c>
      <c r="AF263" s="151">
        <v>131</v>
      </c>
      <c r="AG263" s="151"/>
      <c r="AH263" s="27">
        <f t="shared" ref="AH263:AH326" si="65">+AE263*C263</f>
        <v>958.93</v>
      </c>
      <c r="AI263" s="27"/>
      <c r="AJ263" s="28"/>
      <c r="AK263" s="1">
        <f>+C263*$AK$6</f>
        <v>11.536000000000001</v>
      </c>
      <c r="AL263" s="1">
        <f t="shared" si="61"/>
        <v>219.18400000000003</v>
      </c>
      <c r="AM263" s="62">
        <f t="shared" si="51"/>
        <v>186.30640000000002</v>
      </c>
      <c r="AN263" s="132">
        <f t="shared" si="59"/>
        <v>182.60767000000004</v>
      </c>
      <c r="AO263" s="62">
        <f t="shared" si="63"/>
        <v>169.86760000000001</v>
      </c>
      <c r="AP263" s="62">
        <f t="shared" si="52"/>
        <v>211.82489720000004</v>
      </c>
      <c r="AQ263" s="91">
        <f t="shared" si="53"/>
        <v>197.04641599999999</v>
      </c>
      <c r="AR263" s="134">
        <f t="shared" si="54"/>
        <v>254.18987664000002</v>
      </c>
      <c r="AS263" s="63">
        <f t="shared" ref="AS263:AS327" si="66">+C263*1.16/0.5*19*1.1375</f>
        <v>361.51661000000001</v>
      </c>
    </row>
    <row r="264" spans="1:45">
      <c r="A264" s="20" t="s">
        <v>499</v>
      </c>
      <c r="B264" s="20" t="s">
        <v>500</v>
      </c>
      <c r="C264" s="21">
        <v>4.6100000000000003</v>
      </c>
      <c r="D264" s="128">
        <v>8.2799999999999994</v>
      </c>
      <c r="E264" s="32">
        <v>115</v>
      </c>
      <c r="F264" s="23"/>
      <c r="G264" s="23"/>
      <c r="H264" s="24"/>
      <c r="I264" s="24"/>
      <c r="J264" s="24"/>
      <c r="K264" s="24"/>
      <c r="L264" s="25"/>
      <c r="M264" s="25"/>
      <c r="N264" s="96"/>
      <c r="O264" s="24"/>
      <c r="P264" s="24"/>
      <c r="Q264" s="24"/>
      <c r="R264" s="24"/>
      <c r="S264" s="24"/>
      <c r="T264" s="24"/>
      <c r="U264" s="24"/>
      <c r="V264" s="24"/>
      <c r="W264" s="24">
        <v>2</v>
      </c>
      <c r="X264" s="24"/>
      <c r="Y264" s="24"/>
      <c r="Z264" s="24"/>
      <c r="AA264" s="24"/>
      <c r="AB264" s="24"/>
      <c r="AC264" s="24"/>
      <c r="AD264" s="25"/>
      <c r="AE264" s="26">
        <f t="shared" ref="AE264:AE327" si="67">-SUM(F264:AD264)+E264</f>
        <v>113</v>
      </c>
      <c r="AF264" s="151">
        <f>100+11</f>
        <v>111</v>
      </c>
      <c r="AG264" s="151"/>
      <c r="AH264" s="27">
        <f t="shared" si="65"/>
        <v>520.93000000000006</v>
      </c>
      <c r="AI264" s="27"/>
      <c r="AJ264" s="28"/>
      <c r="AK264" s="1">
        <f>+D264*$AK$6</f>
        <v>13.247999999999999</v>
      </c>
      <c r="AL264" s="1">
        <f t="shared" si="61"/>
        <v>251.71199999999999</v>
      </c>
      <c r="AM264" s="62">
        <f t="shared" ref="AM264:AM327" si="68">+AL264*0.85</f>
        <v>213.95519999999999</v>
      </c>
      <c r="AN264" s="132">
        <f t="shared" si="59"/>
        <v>209.70755999999997</v>
      </c>
      <c r="AO264" s="62">
        <f t="shared" si="63"/>
        <v>108.61160000000001</v>
      </c>
      <c r="AP264" s="62">
        <f t="shared" ref="AP264:AP327" si="69">AN264*1.16</f>
        <v>243.26076959999995</v>
      </c>
      <c r="AQ264" s="91">
        <f t="shared" ref="AQ264:AQ327" si="70">+AO264*1.16</f>
        <v>125.989456</v>
      </c>
      <c r="AR264" s="134">
        <f t="shared" ref="AR264:AR320" si="71">AN264*$AL$4*$AR$6</f>
        <v>291.91292351999994</v>
      </c>
      <c r="AS264" s="63">
        <f t="shared" si="66"/>
        <v>231.15000999999998</v>
      </c>
    </row>
    <row r="265" spans="1:45">
      <c r="A265" s="20" t="s">
        <v>501</v>
      </c>
      <c r="B265" s="20" t="s">
        <v>502</v>
      </c>
      <c r="C265" s="21">
        <v>0.93</v>
      </c>
      <c r="D265" s="128">
        <v>1.59</v>
      </c>
      <c r="E265" s="32">
        <v>123</v>
      </c>
      <c r="F265" s="23"/>
      <c r="G265" s="23"/>
      <c r="H265" s="24"/>
      <c r="I265" s="24"/>
      <c r="J265" s="24"/>
      <c r="K265" s="24"/>
      <c r="L265" s="25"/>
      <c r="M265" s="25"/>
      <c r="N265" s="96"/>
      <c r="O265" s="24"/>
      <c r="P265" s="24"/>
      <c r="Q265" s="24"/>
      <c r="R265" s="24"/>
      <c r="S265" s="24"/>
      <c r="T265" s="24"/>
      <c r="U265" s="24"/>
      <c r="V265" s="24"/>
      <c r="W265" s="24">
        <v>1</v>
      </c>
      <c r="X265" s="24"/>
      <c r="Y265" s="24"/>
      <c r="Z265" s="24"/>
      <c r="AA265" s="24"/>
      <c r="AB265" s="24"/>
      <c r="AC265" s="24"/>
      <c r="AD265" s="25"/>
      <c r="AE265" s="26">
        <f t="shared" si="67"/>
        <v>122</v>
      </c>
      <c r="AF265" s="151">
        <v>120</v>
      </c>
      <c r="AG265" s="151"/>
      <c r="AH265" s="27">
        <f t="shared" si="65"/>
        <v>113.46000000000001</v>
      </c>
      <c r="AI265" s="27"/>
      <c r="AJ265" s="28"/>
      <c r="AK265" s="1">
        <f t="shared" ref="AK265:AK266" si="72">+D265*$AK$6</f>
        <v>2.5440000000000005</v>
      </c>
      <c r="AL265" s="1">
        <f t="shared" si="61"/>
        <v>48.336000000000013</v>
      </c>
      <c r="AM265" s="62">
        <f t="shared" si="68"/>
        <v>41.085600000000007</v>
      </c>
      <c r="AN265" s="132">
        <f t="shared" si="59"/>
        <v>40.269930000000002</v>
      </c>
      <c r="AO265" s="62">
        <f t="shared" si="63"/>
        <v>21.910800000000002</v>
      </c>
      <c r="AP265" s="62">
        <f t="shared" si="69"/>
        <v>46.713118799999997</v>
      </c>
      <c r="AQ265" s="91">
        <f t="shared" si="70"/>
        <v>25.416528</v>
      </c>
      <c r="AR265" s="134">
        <f t="shared" si="71"/>
        <v>56.055742559999992</v>
      </c>
      <c r="AS265" s="63">
        <f t="shared" si="66"/>
        <v>46.631129999999999</v>
      </c>
    </row>
    <row r="266" spans="1:45">
      <c r="A266" s="20" t="s">
        <v>503</v>
      </c>
      <c r="B266" s="20" t="s">
        <v>504</v>
      </c>
      <c r="C266" s="21">
        <v>3.59</v>
      </c>
      <c r="D266" s="128">
        <v>5.49</v>
      </c>
      <c r="E266" s="32">
        <v>5</v>
      </c>
      <c r="F266" s="23"/>
      <c r="G266" s="23"/>
      <c r="H266" s="24"/>
      <c r="I266" s="24"/>
      <c r="J266" s="24"/>
      <c r="K266" s="24"/>
      <c r="L266" s="25"/>
      <c r="M266" s="25"/>
      <c r="N266" s="96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5"/>
      <c r="AE266" s="26">
        <f t="shared" si="67"/>
        <v>5</v>
      </c>
      <c r="AF266" s="151">
        <v>3</v>
      </c>
      <c r="AG266" s="151"/>
      <c r="AH266" s="27">
        <f t="shared" si="65"/>
        <v>17.95</v>
      </c>
      <c r="AI266" s="27"/>
      <c r="AJ266" s="28"/>
      <c r="AK266" s="1">
        <f t="shared" si="72"/>
        <v>8.7840000000000007</v>
      </c>
      <c r="AL266" s="1">
        <f t="shared" si="61"/>
        <v>166.89600000000002</v>
      </c>
      <c r="AM266" s="62">
        <f t="shared" si="68"/>
        <v>141.86160000000001</v>
      </c>
      <c r="AN266" s="132">
        <f t="shared" si="59"/>
        <v>139.04523</v>
      </c>
      <c r="AO266" s="62">
        <f t="shared" si="63"/>
        <v>84.580399999999997</v>
      </c>
      <c r="AP266" s="62">
        <f t="shared" si="69"/>
        <v>161.2924668</v>
      </c>
      <c r="AQ266" s="91">
        <f t="shared" si="70"/>
        <v>98.113263999999987</v>
      </c>
      <c r="AR266" s="134">
        <f t="shared" si="71"/>
        <v>193.55096015999999</v>
      </c>
      <c r="AS266" s="63">
        <f t="shared" si="66"/>
        <v>180.00618999999998</v>
      </c>
    </row>
    <row r="267" spans="1:45">
      <c r="A267" s="20" t="s">
        <v>505</v>
      </c>
      <c r="B267" s="20" t="s">
        <v>506</v>
      </c>
      <c r="C267" s="21">
        <v>8.01</v>
      </c>
      <c r="D267" s="21"/>
      <c r="E267" s="32">
        <v>48</v>
      </c>
      <c r="F267" s="23"/>
      <c r="G267" s="23"/>
      <c r="H267" s="24"/>
      <c r="I267" s="24"/>
      <c r="J267" s="24"/>
      <c r="K267" s="24"/>
      <c r="L267" s="25"/>
      <c r="M267" s="25"/>
      <c r="N267" s="96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5"/>
      <c r="AE267" s="26">
        <f t="shared" si="67"/>
        <v>48</v>
      </c>
      <c r="AF267" s="151">
        <v>46</v>
      </c>
      <c r="AG267" s="151"/>
      <c r="AH267" s="27">
        <f t="shared" si="65"/>
        <v>384.48</v>
      </c>
      <c r="AI267" s="27"/>
      <c r="AJ267" s="28"/>
      <c r="AK267" s="1">
        <f>+C267*$AK$6</f>
        <v>12.816000000000001</v>
      </c>
      <c r="AL267" s="1">
        <f t="shared" si="61"/>
        <v>243.50400000000002</v>
      </c>
      <c r="AM267" s="62">
        <f t="shared" si="68"/>
        <v>206.97840000000002</v>
      </c>
      <c r="AN267" s="132">
        <f t="shared" si="59"/>
        <v>202.86927</v>
      </c>
      <c r="AO267" s="62">
        <f t="shared" si="63"/>
        <v>188.71559999999999</v>
      </c>
      <c r="AP267" s="62">
        <f t="shared" si="69"/>
        <v>235.32835319999998</v>
      </c>
      <c r="AQ267" s="91">
        <f t="shared" si="70"/>
        <v>218.91009599999998</v>
      </c>
      <c r="AR267" s="134">
        <f t="shared" si="71"/>
        <v>282.39402383999999</v>
      </c>
      <c r="AS267" s="63">
        <f t="shared" si="66"/>
        <v>401.62940999999995</v>
      </c>
    </row>
    <row r="268" spans="1:45">
      <c r="A268" s="20" t="s">
        <v>507</v>
      </c>
      <c r="B268" s="20" t="s">
        <v>508</v>
      </c>
      <c r="C268" s="21">
        <v>5.33</v>
      </c>
      <c r="D268" s="21"/>
      <c r="E268" s="32">
        <v>69</v>
      </c>
      <c r="F268" s="23"/>
      <c r="G268" s="23"/>
      <c r="H268" s="24"/>
      <c r="I268" s="24"/>
      <c r="J268" s="24"/>
      <c r="K268" s="24"/>
      <c r="L268" s="25"/>
      <c r="M268" s="25"/>
      <c r="N268" s="96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5"/>
      <c r="AE268" s="26">
        <f t="shared" si="67"/>
        <v>69</v>
      </c>
      <c r="AF268" s="151">
        <v>67</v>
      </c>
      <c r="AG268" s="151"/>
      <c r="AH268" s="27">
        <f t="shared" si="65"/>
        <v>367.77</v>
      </c>
      <c r="AI268" s="27"/>
      <c r="AJ268" s="28"/>
      <c r="AK268" s="1">
        <f>+C268*$AK$6</f>
        <v>8.5280000000000005</v>
      </c>
      <c r="AL268" s="1">
        <f t="shared" si="61"/>
        <v>162.03200000000001</v>
      </c>
      <c r="AM268" s="62">
        <f t="shared" si="68"/>
        <v>137.72720000000001</v>
      </c>
      <c r="AN268" s="132">
        <f t="shared" si="59"/>
        <v>134.99290999999999</v>
      </c>
      <c r="AO268" s="62">
        <f t="shared" si="63"/>
        <v>125.57480000000001</v>
      </c>
      <c r="AP268" s="62">
        <f t="shared" si="69"/>
        <v>156.59177559999998</v>
      </c>
      <c r="AQ268" s="91">
        <f t="shared" si="70"/>
        <v>145.66676799999999</v>
      </c>
      <c r="AR268" s="134">
        <f t="shared" si="71"/>
        <v>187.91013071999996</v>
      </c>
      <c r="AS268" s="63">
        <f t="shared" si="66"/>
        <v>267.25152999999995</v>
      </c>
    </row>
    <row r="269" spans="1:45">
      <c r="A269" s="33" t="s">
        <v>509</v>
      </c>
      <c r="B269" s="33" t="s">
        <v>510</v>
      </c>
      <c r="C269" s="34">
        <v>0.52</v>
      </c>
      <c r="D269" s="128">
        <v>0.89</v>
      </c>
      <c r="E269" s="32">
        <v>3</v>
      </c>
      <c r="F269" s="23"/>
      <c r="G269" s="23"/>
      <c r="H269" s="24"/>
      <c r="I269" s="24"/>
      <c r="J269" s="24"/>
      <c r="K269" s="24"/>
      <c r="L269" s="25"/>
      <c r="M269" s="25"/>
      <c r="N269" s="96"/>
      <c r="O269" s="24">
        <v>3</v>
      </c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5"/>
      <c r="AE269" s="26">
        <f t="shared" si="67"/>
        <v>0</v>
      </c>
      <c r="AF269" s="151"/>
      <c r="AG269" s="151"/>
      <c r="AH269" s="27">
        <f t="shared" si="65"/>
        <v>0</v>
      </c>
      <c r="AI269" s="27"/>
      <c r="AJ269" s="28"/>
      <c r="AK269" s="1">
        <f>+D269*$AK$6</f>
        <v>1.4240000000000002</v>
      </c>
      <c r="AL269" s="1">
        <f t="shared" si="61"/>
        <v>27.056000000000004</v>
      </c>
      <c r="AM269" s="62">
        <f t="shared" si="68"/>
        <v>22.997600000000002</v>
      </c>
      <c r="AN269" s="132">
        <f t="shared" si="59"/>
        <v>22.541029999999999</v>
      </c>
      <c r="AO269" s="62">
        <f t="shared" si="63"/>
        <v>12.251200000000001</v>
      </c>
      <c r="AP269" s="62">
        <f t="shared" si="69"/>
        <v>26.147594799999997</v>
      </c>
      <c r="AQ269" s="91">
        <f t="shared" si="70"/>
        <v>14.211392</v>
      </c>
      <c r="AR269" s="134">
        <f t="shared" si="71"/>
        <v>31.377113759999993</v>
      </c>
      <c r="AS269" s="63">
        <f t="shared" si="66"/>
        <v>26.073319999999995</v>
      </c>
    </row>
    <row r="270" spans="1:45">
      <c r="A270" s="20" t="s">
        <v>511</v>
      </c>
      <c r="B270" s="20" t="s">
        <v>512</v>
      </c>
      <c r="C270" s="21">
        <v>2.04</v>
      </c>
      <c r="D270" s="128">
        <v>2.99</v>
      </c>
      <c r="E270" s="32">
        <v>67</v>
      </c>
      <c r="F270" s="23"/>
      <c r="G270" s="23"/>
      <c r="H270" s="24"/>
      <c r="I270" s="24"/>
      <c r="J270" s="24"/>
      <c r="K270" s="24"/>
      <c r="L270" s="25"/>
      <c r="M270" s="25"/>
      <c r="N270" s="96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5"/>
      <c r="AE270" s="26">
        <f t="shared" si="67"/>
        <v>67</v>
      </c>
      <c r="AF270" s="151">
        <v>65</v>
      </c>
      <c r="AG270" s="151"/>
      <c r="AH270" s="27">
        <f t="shared" si="65"/>
        <v>136.68</v>
      </c>
      <c r="AI270" s="27"/>
      <c r="AJ270" s="28"/>
      <c r="AK270" s="1">
        <f t="shared" ref="AK270:AK273" si="73">+D270*$AK$6</f>
        <v>4.7840000000000007</v>
      </c>
      <c r="AL270" s="1">
        <f t="shared" si="61"/>
        <v>90.896000000000015</v>
      </c>
      <c r="AM270" s="62">
        <f t="shared" si="68"/>
        <v>77.261600000000016</v>
      </c>
      <c r="AN270" s="132">
        <f t="shared" si="59"/>
        <v>75.727730000000008</v>
      </c>
      <c r="AO270" s="62">
        <f t="shared" si="63"/>
        <v>48.062399999999997</v>
      </c>
      <c r="AP270" s="62">
        <f t="shared" si="69"/>
        <v>87.844166799999996</v>
      </c>
      <c r="AQ270" s="91">
        <f t="shared" si="70"/>
        <v>55.752383999999992</v>
      </c>
      <c r="AR270" s="134">
        <f t="shared" si="71"/>
        <v>105.41300016</v>
      </c>
      <c r="AS270" s="63">
        <f t="shared" si="66"/>
        <v>102.28764000000001</v>
      </c>
    </row>
    <row r="271" spans="1:45">
      <c r="A271" s="20" t="s">
        <v>513</v>
      </c>
      <c r="B271" s="20" t="s">
        <v>514</v>
      </c>
      <c r="C271" s="21">
        <v>1.5</v>
      </c>
      <c r="D271" s="128">
        <v>2.59</v>
      </c>
      <c r="E271" s="32">
        <v>35</v>
      </c>
      <c r="F271" s="23"/>
      <c r="G271" s="23"/>
      <c r="H271" s="24"/>
      <c r="I271" s="24"/>
      <c r="J271" s="24"/>
      <c r="K271" s="24"/>
      <c r="L271" s="25"/>
      <c r="M271" s="25"/>
      <c r="N271" s="96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5"/>
      <c r="AE271" s="26">
        <f t="shared" si="67"/>
        <v>35</v>
      </c>
      <c r="AF271" s="151">
        <v>33</v>
      </c>
      <c r="AG271" s="151"/>
      <c r="AH271" s="27">
        <f t="shared" si="65"/>
        <v>52.5</v>
      </c>
      <c r="AI271" s="27"/>
      <c r="AJ271" s="28"/>
      <c r="AK271" s="1">
        <f t="shared" si="73"/>
        <v>4.1440000000000001</v>
      </c>
      <c r="AL271" s="1">
        <f t="shared" si="61"/>
        <v>78.736000000000004</v>
      </c>
      <c r="AM271" s="62">
        <f t="shared" si="68"/>
        <v>66.925600000000003</v>
      </c>
      <c r="AN271" s="132">
        <f t="shared" si="59"/>
        <v>65.59693</v>
      </c>
      <c r="AO271" s="62">
        <f t="shared" si="63"/>
        <v>35.339999999999996</v>
      </c>
      <c r="AP271" s="62">
        <f t="shared" si="69"/>
        <v>76.092438799999996</v>
      </c>
      <c r="AQ271" s="91">
        <f t="shared" si="70"/>
        <v>40.994399999999992</v>
      </c>
      <c r="AR271" s="134">
        <f t="shared" si="71"/>
        <v>91.310926559999999</v>
      </c>
      <c r="AS271" s="63">
        <f t="shared" si="66"/>
        <v>75.211499999999987</v>
      </c>
    </row>
    <row r="272" spans="1:45">
      <c r="A272" s="20" t="s">
        <v>515</v>
      </c>
      <c r="B272" s="20" t="s">
        <v>516</v>
      </c>
      <c r="C272" s="21">
        <v>3.97</v>
      </c>
      <c r="D272" s="128">
        <v>4.78</v>
      </c>
      <c r="E272" s="32">
        <v>1447</v>
      </c>
      <c r="F272" s="23">
        <v>10</v>
      </c>
      <c r="G272" s="23">
        <v>10</v>
      </c>
      <c r="H272" s="24">
        <v>2</v>
      </c>
      <c r="I272" s="24"/>
      <c r="J272" s="24"/>
      <c r="K272" s="24"/>
      <c r="L272" s="25"/>
      <c r="M272" s="25"/>
      <c r="N272" s="96"/>
      <c r="O272" s="24">
        <v>20</v>
      </c>
      <c r="P272" s="24"/>
      <c r="Q272" s="24"/>
      <c r="R272" s="24"/>
      <c r="S272" s="24">
        <v>20</v>
      </c>
      <c r="T272" s="24"/>
      <c r="U272" s="24">
        <v>5</v>
      </c>
      <c r="V272" s="24"/>
      <c r="W272" s="24"/>
      <c r="X272" s="24"/>
      <c r="Y272" s="24"/>
      <c r="Z272" s="24"/>
      <c r="AA272" s="24"/>
      <c r="AB272" s="24"/>
      <c r="AC272" s="24"/>
      <c r="AD272" s="25"/>
      <c r="AE272" s="26">
        <f t="shared" si="67"/>
        <v>1380</v>
      </c>
      <c r="AF272" s="151">
        <v>1376</v>
      </c>
      <c r="AG272" s="151"/>
      <c r="AH272" s="27">
        <f t="shared" si="65"/>
        <v>5478.6</v>
      </c>
      <c r="AI272" s="27"/>
      <c r="AJ272" s="28"/>
      <c r="AK272" s="1">
        <f t="shared" si="73"/>
        <v>7.6480000000000006</v>
      </c>
      <c r="AL272" s="1">
        <f t="shared" si="61"/>
        <v>145.31200000000001</v>
      </c>
      <c r="AM272" s="62">
        <f t="shared" si="68"/>
        <v>123.51520000000001</v>
      </c>
      <c r="AN272" s="132">
        <f t="shared" si="59"/>
        <v>121.06305999999999</v>
      </c>
      <c r="AO272" s="62">
        <f t="shared" si="63"/>
        <v>93.533200000000008</v>
      </c>
      <c r="AP272" s="62">
        <f t="shared" si="69"/>
        <v>140.43314959999998</v>
      </c>
      <c r="AQ272" s="91">
        <f t="shared" si="70"/>
        <v>108.49851200000001</v>
      </c>
      <c r="AR272" s="134">
        <f t="shared" si="71"/>
        <v>168.51977951999996</v>
      </c>
      <c r="AS272" s="63">
        <f t="shared" si="66"/>
        <v>199.05976999999999</v>
      </c>
    </row>
    <row r="273" spans="1:45">
      <c r="A273" s="20" t="s">
        <v>517</v>
      </c>
      <c r="B273" s="20" t="s">
        <v>518</v>
      </c>
      <c r="C273" s="21">
        <v>3.97</v>
      </c>
      <c r="D273" s="128">
        <v>4.78</v>
      </c>
      <c r="E273" s="32">
        <v>659</v>
      </c>
      <c r="F273" s="23"/>
      <c r="G273" s="23"/>
      <c r="H273" s="24">
        <v>2</v>
      </c>
      <c r="I273" s="24"/>
      <c r="J273" s="24"/>
      <c r="K273" s="24"/>
      <c r="L273" s="25"/>
      <c r="M273" s="25"/>
      <c r="N273" s="96"/>
      <c r="O273" s="24">
        <v>10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5"/>
      <c r="AE273" s="26">
        <f t="shared" si="67"/>
        <v>647</v>
      </c>
      <c r="AF273" s="151">
        <v>647</v>
      </c>
      <c r="AG273" s="151"/>
      <c r="AH273" s="27">
        <f t="shared" si="65"/>
        <v>2568.59</v>
      </c>
      <c r="AI273" s="27"/>
      <c r="AJ273" s="28"/>
      <c r="AK273" s="1">
        <f t="shared" si="73"/>
        <v>7.6480000000000006</v>
      </c>
      <c r="AL273" s="1">
        <f t="shared" si="61"/>
        <v>145.31200000000001</v>
      </c>
      <c r="AM273" s="62">
        <f t="shared" si="68"/>
        <v>123.51520000000001</v>
      </c>
      <c r="AN273" s="132">
        <f t="shared" si="59"/>
        <v>121.06305999999999</v>
      </c>
      <c r="AO273" s="62">
        <f t="shared" si="63"/>
        <v>93.533200000000008</v>
      </c>
      <c r="AP273" s="62">
        <f t="shared" si="69"/>
        <v>140.43314959999998</v>
      </c>
      <c r="AQ273" s="91">
        <f t="shared" si="70"/>
        <v>108.49851200000001</v>
      </c>
      <c r="AR273" s="134">
        <f t="shared" si="71"/>
        <v>168.51977951999996</v>
      </c>
      <c r="AS273" s="63">
        <f t="shared" si="66"/>
        <v>199.05976999999999</v>
      </c>
    </row>
    <row r="274" spans="1:45">
      <c r="A274" s="20" t="s">
        <v>519</v>
      </c>
      <c r="B274" s="20" t="s">
        <v>520</v>
      </c>
      <c r="C274" s="21">
        <v>12.9</v>
      </c>
      <c r="D274" s="21"/>
      <c r="E274" s="32">
        <v>19</v>
      </c>
      <c r="F274" s="23"/>
      <c r="G274" s="23">
        <v>2</v>
      </c>
      <c r="H274" s="24"/>
      <c r="I274" s="24"/>
      <c r="J274" s="24"/>
      <c r="K274" s="24"/>
      <c r="L274" s="25"/>
      <c r="M274" s="25"/>
      <c r="N274" s="96"/>
      <c r="O274" s="24">
        <v>10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5"/>
      <c r="AE274" s="26">
        <f t="shared" si="67"/>
        <v>7</v>
      </c>
      <c r="AF274" s="151">
        <v>5</v>
      </c>
      <c r="AG274" s="151"/>
      <c r="AH274" s="27">
        <f t="shared" si="65"/>
        <v>90.3</v>
      </c>
      <c r="AI274" s="27"/>
      <c r="AJ274" s="28"/>
      <c r="AK274" s="1">
        <f>+C274*$AK$6</f>
        <v>20.64</v>
      </c>
      <c r="AL274" s="1">
        <f t="shared" si="61"/>
        <v>392.16</v>
      </c>
      <c r="AM274" s="62">
        <f t="shared" si="68"/>
        <v>333.33600000000001</v>
      </c>
      <c r="AN274" s="132">
        <f t="shared" si="59"/>
        <v>326.7183</v>
      </c>
      <c r="AO274" s="62">
        <f t="shared" si="63"/>
        <v>303.92400000000004</v>
      </c>
      <c r="AP274" s="62">
        <f t="shared" si="69"/>
        <v>378.99322799999999</v>
      </c>
      <c r="AQ274" s="91">
        <f t="shared" si="70"/>
        <v>352.55184000000003</v>
      </c>
      <c r="AR274" s="134">
        <f t="shared" si="71"/>
        <v>454.79187359999997</v>
      </c>
      <c r="AS274" s="63">
        <f t="shared" si="66"/>
        <v>646.81889999999987</v>
      </c>
    </row>
    <row r="275" spans="1:45">
      <c r="A275" s="20" t="s">
        <v>521</v>
      </c>
      <c r="B275" s="20" t="s">
        <v>522</v>
      </c>
      <c r="C275" s="21">
        <v>5.18</v>
      </c>
      <c r="D275" s="21"/>
      <c r="E275" s="32">
        <v>17</v>
      </c>
      <c r="F275" s="23"/>
      <c r="G275" s="23"/>
      <c r="H275" s="24"/>
      <c r="I275" s="24"/>
      <c r="J275" s="24"/>
      <c r="K275" s="24"/>
      <c r="L275" s="25"/>
      <c r="M275" s="25"/>
      <c r="N275" s="96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5"/>
      <c r="AE275" s="26">
        <f t="shared" si="67"/>
        <v>17</v>
      </c>
      <c r="AF275" s="151">
        <v>15</v>
      </c>
      <c r="AG275" s="151"/>
      <c r="AH275" s="27">
        <f t="shared" si="65"/>
        <v>88.06</v>
      </c>
      <c r="AI275" s="27"/>
      <c r="AJ275" s="28"/>
      <c r="AK275" s="1">
        <f>+C275*$AK$6</f>
        <v>8.2880000000000003</v>
      </c>
      <c r="AL275" s="1">
        <f t="shared" si="61"/>
        <v>157.47200000000001</v>
      </c>
      <c r="AM275" s="62">
        <f t="shared" si="68"/>
        <v>133.85120000000001</v>
      </c>
      <c r="AN275" s="132">
        <f t="shared" si="59"/>
        <v>131.19386</v>
      </c>
      <c r="AO275" s="62">
        <f t="shared" si="63"/>
        <v>122.04079999999999</v>
      </c>
      <c r="AP275" s="62">
        <f t="shared" si="69"/>
        <v>152.18487759999999</v>
      </c>
      <c r="AQ275" s="91">
        <f t="shared" si="70"/>
        <v>141.56732799999997</v>
      </c>
      <c r="AR275" s="134">
        <f t="shared" si="71"/>
        <v>182.62185312</v>
      </c>
      <c r="AS275" s="63">
        <f t="shared" si="66"/>
        <v>259.73037999999997</v>
      </c>
    </row>
    <row r="276" spans="1:45">
      <c r="A276" s="20" t="s">
        <v>523</v>
      </c>
      <c r="B276" s="20" t="s">
        <v>524</v>
      </c>
      <c r="C276" s="21">
        <v>3.2</v>
      </c>
      <c r="D276" s="128">
        <v>4.45</v>
      </c>
      <c r="E276" s="32">
        <v>3</v>
      </c>
      <c r="F276" s="23"/>
      <c r="G276" s="23"/>
      <c r="H276" s="24"/>
      <c r="I276" s="24"/>
      <c r="J276" s="24">
        <v>3</v>
      </c>
      <c r="K276" s="24"/>
      <c r="L276" s="25"/>
      <c r="M276" s="25"/>
      <c r="N276" s="96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5"/>
      <c r="AE276" s="26">
        <f t="shared" si="67"/>
        <v>0</v>
      </c>
      <c r="AF276" s="151"/>
      <c r="AG276" s="151"/>
      <c r="AH276" s="27">
        <f t="shared" si="65"/>
        <v>0</v>
      </c>
      <c r="AI276" s="27"/>
      <c r="AJ276" s="28"/>
      <c r="AK276" s="1">
        <f t="shared" ref="AK276:AK290" si="74">+D276*$AK$6</f>
        <v>7.120000000000001</v>
      </c>
      <c r="AL276" s="1">
        <f t="shared" si="61"/>
        <v>135.28000000000003</v>
      </c>
      <c r="AM276" s="62">
        <f t="shared" si="68"/>
        <v>114.98800000000003</v>
      </c>
      <c r="AN276" s="132">
        <f t="shared" si="59"/>
        <v>112.70515</v>
      </c>
      <c r="AO276" s="62">
        <f t="shared" si="63"/>
        <v>75.391999999999996</v>
      </c>
      <c r="AP276" s="62">
        <f t="shared" si="69"/>
        <v>130.73797400000001</v>
      </c>
      <c r="AQ276" s="91">
        <f t="shared" si="70"/>
        <v>87.454719999999995</v>
      </c>
      <c r="AR276" s="134">
        <f t="shared" si="71"/>
        <v>156.88556880000002</v>
      </c>
      <c r="AS276" s="63">
        <f t="shared" si="66"/>
        <v>160.45119999999997</v>
      </c>
    </row>
    <row r="277" spans="1:45">
      <c r="A277" s="20" t="s">
        <v>525</v>
      </c>
      <c r="B277" s="20" t="s">
        <v>526</v>
      </c>
      <c r="C277" s="21">
        <v>4.03</v>
      </c>
      <c r="D277" s="128">
        <v>13.89</v>
      </c>
      <c r="E277" s="32">
        <v>8</v>
      </c>
      <c r="F277" s="23"/>
      <c r="G277" s="23">
        <v>2</v>
      </c>
      <c r="H277" s="24"/>
      <c r="I277" s="24"/>
      <c r="J277" s="24"/>
      <c r="K277" s="24"/>
      <c r="L277" s="25"/>
      <c r="M277" s="25"/>
      <c r="N277" s="96"/>
      <c r="O277" s="106">
        <f>2+4</f>
        <v>6</v>
      </c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5"/>
      <c r="AE277" s="26">
        <f t="shared" si="67"/>
        <v>0</v>
      </c>
      <c r="AF277" s="151"/>
      <c r="AG277" s="151"/>
      <c r="AH277" s="27">
        <f t="shared" si="65"/>
        <v>0</v>
      </c>
      <c r="AI277" s="27"/>
      <c r="AJ277" s="28"/>
      <c r="AK277" s="1">
        <f>+D277*$AK$6</f>
        <v>22.224000000000004</v>
      </c>
      <c r="AL277" s="1">
        <f t="shared" si="61"/>
        <v>422.25600000000009</v>
      </c>
      <c r="AM277" s="62">
        <f t="shared" si="68"/>
        <v>358.91760000000005</v>
      </c>
      <c r="AN277" s="132">
        <f t="shared" si="59"/>
        <v>351.79203000000007</v>
      </c>
      <c r="AO277" s="62">
        <f t="shared" si="63"/>
        <v>94.94680000000001</v>
      </c>
      <c r="AP277" s="62">
        <f t="shared" si="69"/>
        <v>408.07875480000007</v>
      </c>
      <c r="AQ277" s="91">
        <f t="shared" si="70"/>
        <v>110.138288</v>
      </c>
      <c r="AR277" s="134">
        <f>AN277*$AL$4*$AR$6</f>
        <v>489.69450576000008</v>
      </c>
      <c r="AS277" s="63">
        <f t="shared" si="66"/>
        <v>202.06823</v>
      </c>
    </row>
    <row r="278" spans="1:45">
      <c r="A278" s="20" t="s">
        <v>527</v>
      </c>
      <c r="B278" s="20" t="s">
        <v>528</v>
      </c>
      <c r="C278" s="21">
        <v>5.94</v>
      </c>
      <c r="D278" s="128">
        <v>7.49</v>
      </c>
      <c r="E278" s="32">
        <v>10</v>
      </c>
      <c r="F278" s="23"/>
      <c r="G278" s="23"/>
      <c r="H278" s="24"/>
      <c r="I278" s="24"/>
      <c r="J278" s="24"/>
      <c r="K278" s="24"/>
      <c r="L278" s="25"/>
      <c r="M278" s="25"/>
      <c r="N278" s="96"/>
      <c r="O278" s="106">
        <f>8+2</f>
        <v>10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5"/>
      <c r="AE278" s="26">
        <f t="shared" si="67"/>
        <v>0</v>
      </c>
      <c r="AF278" s="151"/>
      <c r="AG278" s="151"/>
      <c r="AH278" s="27">
        <f t="shared" si="65"/>
        <v>0</v>
      </c>
      <c r="AI278" s="27"/>
      <c r="AJ278" s="28"/>
      <c r="AK278" s="1">
        <f t="shared" si="74"/>
        <v>11.984000000000002</v>
      </c>
      <c r="AL278" s="1">
        <f t="shared" si="61"/>
        <v>227.69600000000003</v>
      </c>
      <c r="AM278" s="62">
        <f t="shared" si="68"/>
        <v>193.54160000000002</v>
      </c>
      <c r="AN278" s="132">
        <f t="shared" si="59"/>
        <v>189.69923</v>
      </c>
      <c r="AO278" s="62">
        <f t="shared" si="63"/>
        <v>139.94640000000001</v>
      </c>
      <c r="AP278" s="62">
        <f t="shared" si="69"/>
        <v>220.05110679999999</v>
      </c>
      <c r="AQ278" s="91">
        <f t="shared" si="70"/>
        <v>162.33782400000001</v>
      </c>
      <c r="AR278" s="134">
        <f t="shared" si="71"/>
        <v>264.06132815999996</v>
      </c>
      <c r="AS278" s="63">
        <f t="shared" si="66"/>
        <v>297.83753999999999</v>
      </c>
    </row>
    <row r="279" spans="1:45">
      <c r="A279" s="20" t="s">
        <v>529</v>
      </c>
      <c r="B279" s="20" t="s">
        <v>530</v>
      </c>
      <c r="C279" s="21">
        <v>2.86</v>
      </c>
      <c r="D279" s="128">
        <v>4.99</v>
      </c>
      <c r="E279" s="32">
        <v>188</v>
      </c>
      <c r="F279" s="23"/>
      <c r="G279" s="23"/>
      <c r="H279" s="24"/>
      <c r="I279" s="24"/>
      <c r="J279" s="24"/>
      <c r="K279" s="24"/>
      <c r="L279" s="25"/>
      <c r="M279" s="25"/>
      <c r="N279" s="96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5"/>
      <c r="AE279" s="26">
        <f t="shared" si="67"/>
        <v>188</v>
      </c>
      <c r="AF279" s="151"/>
      <c r="AG279" s="151"/>
      <c r="AH279" s="27">
        <f t="shared" si="65"/>
        <v>537.67999999999995</v>
      </c>
      <c r="AI279" s="27"/>
      <c r="AJ279" s="28"/>
      <c r="AK279" s="1">
        <f t="shared" si="74"/>
        <v>7.9840000000000009</v>
      </c>
      <c r="AL279" s="1">
        <f t="shared" si="61"/>
        <v>151.69600000000003</v>
      </c>
      <c r="AM279" s="62">
        <f t="shared" si="68"/>
        <v>128.94160000000002</v>
      </c>
      <c r="AN279" s="132">
        <f t="shared" si="59"/>
        <v>126.38173</v>
      </c>
      <c r="AO279" s="62">
        <f t="shared" si="63"/>
        <v>67.381599999999992</v>
      </c>
      <c r="AP279" s="62">
        <f t="shared" si="69"/>
        <v>146.6028068</v>
      </c>
      <c r="AQ279" s="91">
        <f t="shared" si="70"/>
        <v>78.162655999999984</v>
      </c>
      <c r="AR279" s="134">
        <f t="shared" si="71"/>
        <v>175.92336816</v>
      </c>
      <c r="AS279" s="63">
        <f t="shared" si="66"/>
        <v>143.40325999999996</v>
      </c>
    </row>
    <row r="280" spans="1:45">
      <c r="A280" s="20" t="s">
        <v>531</v>
      </c>
      <c r="B280" s="20" t="s">
        <v>532</v>
      </c>
      <c r="C280" s="21">
        <v>10.82</v>
      </c>
      <c r="D280" s="128">
        <v>18.010000000000002</v>
      </c>
      <c r="E280" s="32">
        <v>186</v>
      </c>
      <c r="F280" s="23"/>
      <c r="G280" s="23"/>
      <c r="H280" s="24"/>
      <c r="I280" s="24"/>
      <c r="J280" s="24"/>
      <c r="K280" s="24"/>
      <c r="L280" s="25"/>
      <c r="M280" s="25"/>
      <c r="N280" s="96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5"/>
      <c r="AE280" s="26">
        <f t="shared" si="67"/>
        <v>186</v>
      </c>
      <c r="AF280" s="151">
        <v>184</v>
      </c>
      <c r="AG280" s="151"/>
      <c r="AH280" s="27">
        <f t="shared" si="65"/>
        <v>2012.52</v>
      </c>
      <c r="AI280" s="27"/>
      <c r="AJ280" s="28"/>
      <c r="AK280" s="1">
        <f t="shared" si="74"/>
        <v>28.816000000000003</v>
      </c>
      <c r="AL280" s="1">
        <f t="shared" si="61"/>
        <v>547.50400000000002</v>
      </c>
      <c r="AM280" s="62">
        <f t="shared" si="68"/>
        <v>465.3784</v>
      </c>
      <c r="AN280" s="132">
        <f t="shared" si="59"/>
        <v>456.13927000000007</v>
      </c>
      <c r="AO280" s="62">
        <f t="shared" si="63"/>
        <v>254.91920000000002</v>
      </c>
      <c r="AP280" s="62">
        <f t="shared" si="69"/>
        <v>529.12155319999999</v>
      </c>
      <c r="AQ280" s="91">
        <f t="shared" si="70"/>
        <v>295.70627200000001</v>
      </c>
      <c r="AR280" s="134">
        <f t="shared" si="71"/>
        <v>634.94586384000002</v>
      </c>
      <c r="AS280" s="63">
        <f t="shared" si="66"/>
        <v>542.52562</v>
      </c>
    </row>
    <row r="281" spans="1:45">
      <c r="A281" s="20" t="s">
        <v>533</v>
      </c>
      <c r="B281" s="20" t="s">
        <v>534</v>
      </c>
      <c r="C281" s="21">
        <v>3.76</v>
      </c>
      <c r="D281" s="128">
        <v>6.1</v>
      </c>
      <c r="E281" s="32">
        <v>146</v>
      </c>
      <c r="F281" s="23"/>
      <c r="G281" s="23"/>
      <c r="H281" s="24"/>
      <c r="I281" s="24"/>
      <c r="J281" s="24"/>
      <c r="K281" s="24"/>
      <c r="L281" s="25"/>
      <c r="M281" s="25"/>
      <c r="N281" s="96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5"/>
      <c r="AE281" s="26">
        <f t="shared" si="67"/>
        <v>146</v>
      </c>
      <c r="AF281" s="151">
        <v>144</v>
      </c>
      <c r="AG281" s="151"/>
      <c r="AH281" s="27">
        <f t="shared" si="65"/>
        <v>548.95999999999992</v>
      </c>
      <c r="AI281" s="27"/>
      <c r="AJ281" s="28"/>
      <c r="AK281" s="1">
        <f t="shared" si="74"/>
        <v>9.76</v>
      </c>
      <c r="AL281" s="1">
        <f t="shared" si="61"/>
        <v>185.44</v>
      </c>
      <c r="AM281" s="62">
        <f t="shared" si="68"/>
        <v>157.624</v>
      </c>
      <c r="AN281" s="132">
        <f t="shared" si="59"/>
        <v>154.49469999999999</v>
      </c>
      <c r="AO281" s="62">
        <f t="shared" si="63"/>
        <v>88.585599999999999</v>
      </c>
      <c r="AP281" s="62">
        <f t="shared" si="69"/>
        <v>179.21385199999997</v>
      </c>
      <c r="AQ281" s="91">
        <f t="shared" si="70"/>
        <v>102.75929599999999</v>
      </c>
      <c r="AR281" s="134">
        <f t="shared" si="71"/>
        <v>215.05662239999995</v>
      </c>
      <c r="AS281" s="63">
        <f t="shared" si="66"/>
        <v>188.53015999999997</v>
      </c>
    </row>
    <row r="282" spans="1:45">
      <c r="A282" s="20" t="s">
        <v>535</v>
      </c>
      <c r="B282" s="20" t="s">
        <v>536</v>
      </c>
      <c r="C282" s="21">
        <v>2.79</v>
      </c>
      <c r="D282" s="128">
        <v>4.45</v>
      </c>
      <c r="E282" s="32">
        <v>321</v>
      </c>
      <c r="F282" s="23"/>
      <c r="G282" s="23"/>
      <c r="H282" s="24"/>
      <c r="I282" s="24"/>
      <c r="J282" s="24"/>
      <c r="K282" s="24"/>
      <c r="L282" s="25"/>
      <c r="M282" s="25"/>
      <c r="N282" s="96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5"/>
      <c r="AE282" s="26">
        <f t="shared" si="67"/>
        <v>321</v>
      </c>
      <c r="AF282" s="151">
        <v>296</v>
      </c>
      <c r="AG282" s="151"/>
      <c r="AH282" s="27">
        <f t="shared" si="65"/>
        <v>895.59</v>
      </c>
      <c r="AI282" s="27"/>
      <c r="AJ282" s="28"/>
      <c r="AK282" s="1">
        <f t="shared" si="74"/>
        <v>7.120000000000001</v>
      </c>
      <c r="AL282" s="1">
        <f t="shared" si="61"/>
        <v>135.28000000000003</v>
      </c>
      <c r="AM282" s="62">
        <f t="shared" si="68"/>
        <v>114.98800000000003</v>
      </c>
      <c r="AN282" s="132">
        <f t="shared" si="59"/>
        <v>112.70515</v>
      </c>
      <c r="AO282" s="62">
        <f t="shared" si="63"/>
        <v>65.732399999999998</v>
      </c>
      <c r="AP282" s="62">
        <f t="shared" si="69"/>
        <v>130.73797400000001</v>
      </c>
      <c r="AQ282" s="91">
        <f t="shared" si="70"/>
        <v>76.249583999999999</v>
      </c>
      <c r="AR282" s="134">
        <f t="shared" si="71"/>
        <v>156.88556880000002</v>
      </c>
      <c r="AS282" s="63">
        <f t="shared" si="66"/>
        <v>139.89338999999998</v>
      </c>
    </row>
    <row r="283" spans="1:45">
      <c r="A283" s="20" t="s">
        <v>537</v>
      </c>
      <c r="B283" s="20" t="s">
        <v>538</v>
      </c>
      <c r="C283" s="21">
        <v>6.28</v>
      </c>
      <c r="D283" s="128">
        <v>13.87</v>
      </c>
      <c r="E283" s="32">
        <v>79</v>
      </c>
      <c r="F283" s="23"/>
      <c r="G283" s="23"/>
      <c r="H283" s="24"/>
      <c r="I283" s="24"/>
      <c r="J283" s="24"/>
      <c r="K283" s="24"/>
      <c r="L283" s="25"/>
      <c r="M283" s="25"/>
      <c r="N283" s="96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5"/>
      <c r="AE283" s="26">
        <f t="shared" si="67"/>
        <v>79</v>
      </c>
      <c r="AF283" s="151">
        <v>77</v>
      </c>
      <c r="AG283" s="151"/>
      <c r="AH283" s="27">
        <f t="shared" si="65"/>
        <v>496.12</v>
      </c>
      <c r="AI283" s="27"/>
      <c r="AJ283" s="28"/>
      <c r="AK283" s="1">
        <f t="shared" si="74"/>
        <v>22.192</v>
      </c>
      <c r="AL283" s="1">
        <f t="shared" si="61"/>
        <v>421.64800000000002</v>
      </c>
      <c r="AM283" s="62">
        <f t="shared" si="68"/>
        <v>358.4008</v>
      </c>
      <c r="AN283" s="132">
        <f t="shared" si="59"/>
        <v>351.28548999999998</v>
      </c>
      <c r="AO283" s="62">
        <f t="shared" si="63"/>
        <v>147.95680000000002</v>
      </c>
      <c r="AP283" s="62">
        <f t="shared" si="69"/>
        <v>407.49116839999994</v>
      </c>
      <c r="AQ283" s="91">
        <f t="shared" si="70"/>
        <v>171.62988799999999</v>
      </c>
      <c r="AR283" s="134">
        <f t="shared" si="71"/>
        <v>488.98940207999988</v>
      </c>
      <c r="AS283" s="63">
        <f t="shared" si="66"/>
        <v>314.88548000000003</v>
      </c>
    </row>
    <row r="284" spans="1:45">
      <c r="A284" s="20" t="s">
        <v>539</v>
      </c>
      <c r="B284" s="20" t="s">
        <v>540</v>
      </c>
      <c r="C284" s="21">
        <v>3.4</v>
      </c>
      <c r="D284" s="128">
        <v>4.45</v>
      </c>
      <c r="E284" s="32">
        <v>165</v>
      </c>
      <c r="F284" s="23"/>
      <c r="G284" s="23"/>
      <c r="H284" s="24"/>
      <c r="I284" s="24"/>
      <c r="J284" s="24"/>
      <c r="K284" s="24"/>
      <c r="L284" s="25"/>
      <c r="M284" s="25"/>
      <c r="N284" s="96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5"/>
      <c r="AE284" s="26">
        <f t="shared" si="67"/>
        <v>165</v>
      </c>
      <c r="AF284" s="151"/>
      <c r="AG284" s="151"/>
      <c r="AH284" s="27">
        <f t="shared" si="65"/>
        <v>561</v>
      </c>
      <c r="AI284" s="27"/>
      <c r="AJ284" s="28"/>
      <c r="AK284" s="1">
        <f t="shared" si="74"/>
        <v>7.120000000000001</v>
      </c>
      <c r="AL284" s="1">
        <f t="shared" si="61"/>
        <v>135.28000000000003</v>
      </c>
      <c r="AM284" s="62">
        <f t="shared" si="68"/>
        <v>114.98800000000003</v>
      </c>
      <c r="AN284" s="132">
        <f t="shared" si="59"/>
        <v>112.70515</v>
      </c>
      <c r="AO284" s="62">
        <f t="shared" si="63"/>
        <v>80.103999999999999</v>
      </c>
      <c r="AP284" s="62">
        <f t="shared" si="69"/>
        <v>130.73797400000001</v>
      </c>
      <c r="AQ284" s="91">
        <f t="shared" si="70"/>
        <v>92.920639999999992</v>
      </c>
      <c r="AR284" s="134">
        <f t="shared" si="71"/>
        <v>156.88556880000002</v>
      </c>
      <c r="AS284" s="63">
        <f t="shared" si="66"/>
        <v>170.47939999999997</v>
      </c>
    </row>
    <row r="285" spans="1:45">
      <c r="A285" s="20" t="s">
        <v>541</v>
      </c>
      <c r="B285" s="20" t="s">
        <v>542</v>
      </c>
      <c r="C285" s="21">
        <v>5</v>
      </c>
      <c r="D285" s="128">
        <v>7.21</v>
      </c>
      <c r="E285" s="32">
        <v>72</v>
      </c>
      <c r="F285" s="23"/>
      <c r="G285" s="23"/>
      <c r="H285" s="24"/>
      <c r="I285" s="24"/>
      <c r="J285" s="24"/>
      <c r="K285" s="24"/>
      <c r="L285" s="25"/>
      <c r="M285" s="25"/>
      <c r="N285" s="96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5"/>
      <c r="AE285" s="26">
        <f t="shared" si="67"/>
        <v>72</v>
      </c>
      <c r="AF285" s="151">
        <v>70</v>
      </c>
      <c r="AG285" s="151"/>
      <c r="AH285" s="27">
        <f t="shared" si="65"/>
        <v>360</v>
      </c>
      <c r="AI285" s="27"/>
      <c r="AJ285" s="28"/>
      <c r="AK285" s="1">
        <f t="shared" si="74"/>
        <v>11.536000000000001</v>
      </c>
      <c r="AL285" s="1">
        <f t="shared" si="61"/>
        <v>219.18400000000003</v>
      </c>
      <c r="AM285" s="62">
        <f t="shared" si="68"/>
        <v>186.30640000000002</v>
      </c>
      <c r="AN285" s="132">
        <f t="shared" si="59"/>
        <v>182.60767000000004</v>
      </c>
      <c r="AO285" s="62">
        <f t="shared" si="63"/>
        <v>117.8</v>
      </c>
      <c r="AP285" s="62">
        <f t="shared" si="69"/>
        <v>211.82489720000004</v>
      </c>
      <c r="AQ285" s="91">
        <f t="shared" si="70"/>
        <v>136.648</v>
      </c>
      <c r="AR285" s="134">
        <f t="shared" si="71"/>
        <v>254.18987664000002</v>
      </c>
      <c r="AS285" s="63">
        <f t="shared" si="66"/>
        <v>250.70499999999998</v>
      </c>
    </row>
    <row r="286" spans="1:45">
      <c r="A286" s="20" t="s">
        <v>543</v>
      </c>
      <c r="B286" s="20" t="s">
        <v>544</v>
      </c>
      <c r="C286" s="21">
        <v>3.39</v>
      </c>
      <c r="D286" s="128">
        <v>4.29</v>
      </c>
      <c r="E286" s="32">
        <v>257</v>
      </c>
      <c r="F286" s="23"/>
      <c r="G286" s="23"/>
      <c r="H286" s="24"/>
      <c r="I286" s="24"/>
      <c r="J286" s="24"/>
      <c r="K286" s="24"/>
      <c r="L286" s="25"/>
      <c r="M286" s="25"/>
      <c r="N286" s="96"/>
      <c r="O286" s="24">
        <v>10</v>
      </c>
      <c r="P286" s="24"/>
      <c r="Q286" s="24">
        <v>5</v>
      </c>
      <c r="R286" s="24">
        <v>4</v>
      </c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5"/>
      <c r="AE286" s="26">
        <f t="shared" si="67"/>
        <v>238</v>
      </c>
      <c r="AF286" s="151">
        <v>213</v>
      </c>
      <c r="AG286" s="151"/>
      <c r="AH286" s="27">
        <f t="shared" si="65"/>
        <v>806.82</v>
      </c>
      <c r="AI286" s="27"/>
      <c r="AJ286" s="28"/>
      <c r="AK286" s="1">
        <f t="shared" si="74"/>
        <v>6.8640000000000008</v>
      </c>
      <c r="AL286" s="1">
        <f t="shared" si="61"/>
        <v>130.41600000000003</v>
      </c>
      <c r="AM286" s="62">
        <f t="shared" si="68"/>
        <v>110.85360000000001</v>
      </c>
      <c r="AN286" s="132">
        <f t="shared" si="59"/>
        <v>108.65282999999999</v>
      </c>
      <c r="AO286" s="62">
        <f t="shared" si="63"/>
        <v>79.868399999999994</v>
      </c>
      <c r="AP286" s="62">
        <f t="shared" si="69"/>
        <v>126.03728279999999</v>
      </c>
      <c r="AQ286" s="91">
        <f t="shared" si="70"/>
        <v>92.64734399999999</v>
      </c>
      <c r="AR286" s="134">
        <f t="shared" si="71"/>
        <v>151.24473935999998</v>
      </c>
      <c r="AS286" s="63">
        <f t="shared" si="66"/>
        <v>169.97798999999998</v>
      </c>
    </row>
    <row r="287" spans="1:45">
      <c r="A287" s="20" t="s">
        <v>545</v>
      </c>
      <c r="B287" s="20" t="s">
        <v>546</v>
      </c>
      <c r="C287" s="21">
        <v>2.33</v>
      </c>
      <c r="D287" s="128">
        <v>2.99</v>
      </c>
      <c r="E287" s="32">
        <v>21</v>
      </c>
      <c r="F287" s="23"/>
      <c r="G287" s="23"/>
      <c r="H287" s="24"/>
      <c r="I287" s="24"/>
      <c r="J287" s="24"/>
      <c r="K287" s="24"/>
      <c r="L287" s="25"/>
      <c r="M287" s="25"/>
      <c r="N287" s="96"/>
      <c r="O287" s="24"/>
      <c r="P287" s="24"/>
      <c r="Q287" s="24"/>
      <c r="R287" s="24">
        <v>4</v>
      </c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5"/>
      <c r="AE287" s="26">
        <f t="shared" si="67"/>
        <v>17</v>
      </c>
      <c r="AF287" s="151">
        <v>1</v>
      </c>
      <c r="AG287" s="151"/>
      <c r="AH287" s="27">
        <f t="shared" si="65"/>
        <v>39.61</v>
      </c>
      <c r="AI287" s="27"/>
      <c r="AJ287" s="28"/>
      <c r="AK287" s="1">
        <f t="shared" si="74"/>
        <v>4.7840000000000007</v>
      </c>
      <c r="AL287" s="1">
        <f t="shared" si="61"/>
        <v>90.896000000000015</v>
      </c>
      <c r="AM287" s="62">
        <f t="shared" si="68"/>
        <v>77.261600000000016</v>
      </c>
      <c r="AN287" s="132">
        <f t="shared" si="59"/>
        <v>75.727730000000008</v>
      </c>
      <c r="AO287" s="62">
        <f t="shared" si="63"/>
        <v>54.894800000000004</v>
      </c>
      <c r="AP287" s="62">
        <f t="shared" si="69"/>
        <v>87.844166799999996</v>
      </c>
      <c r="AQ287" s="91">
        <f t="shared" si="70"/>
        <v>63.677968</v>
      </c>
      <c r="AR287" s="134">
        <f t="shared" si="71"/>
        <v>105.41300016</v>
      </c>
      <c r="AS287" s="63">
        <f t="shared" si="66"/>
        <v>116.82853</v>
      </c>
    </row>
    <row r="288" spans="1:45">
      <c r="A288" s="20" t="s">
        <v>547</v>
      </c>
      <c r="B288" s="20" t="s">
        <v>548</v>
      </c>
      <c r="C288" s="21">
        <v>3.57</v>
      </c>
      <c r="D288" s="128">
        <v>4.49</v>
      </c>
      <c r="E288" s="32">
        <v>177</v>
      </c>
      <c r="F288" s="23"/>
      <c r="G288" s="23"/>
      <c r="H288" s="24"/>
      <c r="I288" s="24"/>
      <c r="J288" s="24"/>
      <c r="K288" s="24"/>
      <c r="L288" s="25"/>
      <c r="M288" s="25"/>
      <c r="N288" s="96"/>
      <c r="O288" s="24"/>
      <c r="P288" s="24"/>
      <c r="Q288" s="24"/>
      <c r="R288" s="24">
        <v>4</v>
      </c>
      <c r="S288" s="24"/>
      <c r="T288" s="24"/>
      <c r="U288" s="24"/>
      <c r="V288" s="24"/>
      <c r="W288" s="24">
        <v>2</v>
      </c>
      <c r="X288" s="24"/>
      <c r="Y288" s="24"/>
      <c r="Z288" s="24"/>
      <c r="AA288" s="24"/>
      <c r="AB288" s="24"/>
      <c r="AC288" s="24"/>
      <c r="AD288" s="25"/>
      <c r="AE288" s="26">
        <f t="shared" si="67"/>
        <v>171</v>
      </c>
      <c r="AF288" s="151">
        <v>161</v>
      </c>
      <c r="AG288" s="151"/>
      <c r="AH288" s="27">
        <f t="shared" si="65"/>
        <v>610.47</v>
      </c>
      <c r="AI288" s="27"/>
      <c r="AJ288" s="28"/>
      <c r="AK288" s="1">
        <f t="shared" si="74"/>
        <v>7.1840000000000011</v>
      </c>
      <c r="AL288" s="1">
        <f t="shared" si="61"/>
        <v>136.49600000000001</v>
      </c>
      <c r="AM288" s="62">
        <f t="shared" si="68"/>
        <v>116.02160000000001</v>
      </c>
      <c r="AN288" s="132">
        <f t="shared" si="59"/>
        <v>113.71823000000001</v>
      </c>
      <c r="AO288" s="62">
        <f t="shared" si="63"/>
        <v>84.109200000000001</v>
      </c>
      <c r="AP288" s="62">
        <f t="shared" si="69"/>
        <v>131.91314679999999</v>
      </c>
      <c r="AQ288" s="91">
        <f t="shared" si="70"/>
        <v>97.566671999999997</v>
      </c>
      <c r="AR288" s="134">
        <f t="shared" si="71"/>
        <v>158.29577615999997</v>
      </c>
      <c r="AS288" s="63">
        <f t="shared" si="66"/>
        <v>179.00336999999996</v>
      </c>
    </row>
    <row r="289" spans="1:46">
      <c r="A289" s="20" t="s">
        <v>549</v>
      </c>
      <c r="B289" s="20" t="s">
        <v>550</v>
      </c>
      <c r="C289" s="21">
        <v>3.03</v>
      </c>
      <c r="D289" s="128">
        <v>3.89</v>
      </c>
      <c r="E289" s="32">
        <v>414</v>
      </c>
      <c r="F289" s="23"/>
      <c r="G289" s="23"/>
      <c r="H289" s="24"/>
      <c r="I289" s="24"/>
      <c r="J289" s="24"/>
      <c r="K289" s="24"/>
      <c r="L289" s="25"/>
      <c r="M289" s="25"/>
      <c r="N289" s="96"/>
      <c r="O289" s="24"/>
      <c r="P289" s="24"/>
      <c r="Q289" s="24">
        <v>3</v>
      </c>
      <c r="R289" s="24">
        <v>4</v>
      </c>
      <c r="S289" s="24"/>
      <c r="T289" s="24"/>
      <c r="U289" s="24"/>
      <c r="V289" s="24">
        <v>1</v>
      </c>
      <c r="W289" s="24"/>
      <c r="X289" s="24"/>
      <c r="Y289" s="24"/>
      <c r="Z289" s="24"/>
      <c r="AA289" s="24"/>
      <c r="AB289" s="24"/>
      <c r="AC289" s="24"/>
      <c r="AD289" s="25"/>
      <c r="AE289" s="26">
        <f t="shared" si="67"/>
        <v>406</v>
      </c>
      <c r="AF289" s="151">
        <v>396</v>
      </c>
      <c r="AG289" s="151"/>
      <c r="AH289" s="27">
        <f t="shared" si="65"/>
        <v>1230.1799999999998</v>
      </c>
      <c r="AI289" s="27"/>
      <c r="AJ289" s="28"/>
      <c r="AK289" s="1">
        <f t="shared" si="74"/>
        <v>6.2240000000000002</v>
      </c>
      <c r="AL289" s="1">
        <f t="shared" si="61"/>
        <v>118.256</v>
      </c>
      <c r="AM289" s="62">
        <f t="shared" si="68"/>
        <v>100.5176</v>
      </c>
      <c r="AN289" s="132">
        <f t="shared" si="59"/>
        <v>98.522030000000001</v>
      </c>
      <c r="AO289" s="62">
        <f t="shared" si="63"/>
        <v>71.386799999999994</v>
      </c>
      <c r="AP289" s="62">
        <f t="shared" si="69"/>
        <v>114.2855548</v>
      </c>
      <c r="AQ289" s="91">
        <f t="shared" si="70"/>
        <v>82.808687999999989</v>
      </c>
      <c r="AR289" s="134">
        <f t="shared" si="71"/>
        <v>137.14266576</v>
      </c>
      <c r="AS289" s="63">
        <f t="shared" si="66"/>
        <v>151.92722999999998</v>
      </c>
    </row>
    <row r="290" spans="1:46">
      <c r="A290" s="20" t="s">
        <v>551</v>
      </c>
      <c r="B290" s="20" t="s">
        <v>552</v>
      </c>
      <c r="C290" s="21">
        <v>3.77</v>
      </c>
      <c r="D290" s="128">
        <v>4.79</v>
      </c>
      <c r="E290" s="32">
        <v>849</v>
      </c>
      <c r="F290" s="23"/>
      <c r="G290" s="23"/>
      <c r="H290" s="24"/>
      <c r="I290" s="24"/>
      <c r="J290" s="24"/>
      <c r="K290" s="24"/>
      <c r="L290" s="25"/>
      <c r="M290" s="25"/>
      <c r="N290" s="96"/>
      <c r="O290" s="24"/>
      <c r="P290" s="24"/>
      <c r="Q290" s="24">
        <v>3</v>
      </c>
      <c r="R290" s="24">
        <v>4</v>
      </c>
      <c r="S290" s="24"/>
      <c r="T290" s="24"/>
      <c r="U290" s="24"/>
      <c r="V290" s="24">
        <v>1</v>
      </c>
      <c r="W290" s="24"/>
      <c r="X290" s="24"/>
      <c r="Y290" s="24"/>
      <c r="Z290" s="24"/>
      <c r="AA290" s="24"/>
      <c r="AB290" s="24"/>
      <c r="AC290" s="24"/>
      <c r="AD290" s="25"/>
      <c r="AE290" s="26">
        <f t="shared" si="67"/>
        <v>841</v>
      </c>
      <c r="AF290" s="151">
        <v>831</v>
      </c>
      <c r="AG290" s="151"/>
      <c r="AH290" s="27">
        <f t="shared" si="65"/>
        <v>3170.57</v>
      </c>
      <c r="AI290" s="27"/>
      <c r="AJ290" s="28"/>
      <c r="AK290" s="1">
        <f t="shared" si="74"/>
        <v>7.6640000000000006</v>
      </c>
      <c r="AL290" s="1">
        <f t="shared" si="61"/>
        <v>145.61600000000001</v>
      </c>
      <c r="AM290" s="62">
        <f t="shared" si="68"/>
        <v>123.7736</v>
      </c>
      <c r="AN290" s="132">
        <f t="shared" si="59"/>
        <v>121.31632999999999</v>
      </c>
      <c r="AO290" s="62">
        <f t="shared" si="63"/>
        <v>88.821200000000005</v>
      </c>
      <c r="AP290" s="62">
        <f t="shared" si="69"/>
        <v>140.72694279999999</v>
      </c>
      <c r="AQ290" s="91">
        <f t="shared" si="70"/>
        <v>103.03259199999999</v>
      </c>
      <c r="AR290" s="134">
        <f t="shared" si="71"/>
        <v>168.87233135999998</v>
      </c>
      <c r="AS290" s="63">
        <f t="shared" si="66"/>
        <v>189.03156999999999</v>
      </c>
    </row>
    <row r="291" spans="1:46" s="154" customFormat="1">
      <c r="A291" s="153" t="s">
        <v>553</v>
      </c>
      <c r="B291" s="167" t="s">
        <v>830</v>
      </c>
      <c r="C291" s="155">
        <v>168.02</v>
      </c>
      <c r="D291" s="155">
        <v>131.38999999999999</v>
      </c>
      <c r="E291" s="168">
        <v>2</v>
      </c>
      <c r="F291" s="169"/>
      <c r="G291" s="158"/>
      <c r="H291" s="158">
        <v>1</v>
      </c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9">
        <f t="shared" si="67"/>
        <v>1</v>
      </c>
      <c r="AF291" s="160">
        <v>1</v>
      </c>
      <c r="AG291" s="160"/>
      <c r="AH291" s="161">
        <f t="shared" si="65"/>
        <v>168.02</v>
      </c>
      <c r="AI291" s="161"/>
      <c r="AJ291" s="162"/>
      <c r="AK291" s="161">
        <f>+C291*$AK$6</f>
        <v>268.83200000000005</v>
      </c>
      <c r="AL291" s="161">
        <f t="shared" si="61"/>
        <v>5107.8080000000009</v>
      </c>
      <c r="AM291" s="163">
        <f t="shared" si="68"/>
        <v>4341.6368000000002</v>
      </c>
      <c r="AN291" s="163">
        <f t="shared" si="59"/>
        <v>4255.44254</v>
      </c>
      <c r="AO291" s="163">
        <f t="shared" si="63"/>
        <v>3958.5512000000003</v>
      </c>
      <c r="AP291" s="163">
        <f t="shared" si="69"/>
        <v>4936.3133463999993</v>
      </c>
      <c r="AQ291" s="164">
        <f t="shared" si="70"/>
        <v>4591.9193919999998</v>
      </c>
      <c r="AR291" s="165">
        <f t="shared" si="71"/>
        <v>5923.5760156799988</v>
      </c>
      <c r="AS291" s="166">
        <f t="shared" si="66"/>
        <v>8424.6908199999998</v>
      </c>
      <c r="AT291" s="154">
        <v>5510</v>
      </c>
    </row>
    <row r="292" spans="1:46">
      <c r="A292" s="20" t="s">
        <v>555</v>
      </c>
      <c r="B292" s="20" t="s">
        <v>556</v>
      </c>
      <c r="C292" s="21">
        <v>222.87</v>
      </c>
      <c r="D292" s="34"/>
      <c r="E292" s="32">
        <v>1</v>
      </c>
      <c r="F292" s="23"/>
      <c r="G292" s="24"/>
      <c r="H292" s="24"/>
      <c r="I292" s="24"/>
      <c r="J292" s="24">
        <v>1</v>
      </c>
      <c r="K292" s="24"/>
      <c r="L292" s="25"/>
      <c r="M292" s="25"/>
      <c r="N292" s="96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5"/>
      <c r="AE292" s="26">
        <f t="shared" si="67"/>
        <v>0</v>
      </c>
      <c r="AF292" s="151"/>
      <c r="AG292" s="151"/>
      <c r="AH292" s="27">
        <f t="shared" si="65"/>
        <v>0</v>
      </c>
      <c r="AI292" s="27"/>
      <c r="AJ292" s="28"/>
      <c r="AK292" s="1">
        <f>+C292*$AK$6</f>
        <v>356.59200000000004</v>
      </c>
      <c r="AL292" s="1">
        <f t="shared" si="61"/>
        <v>6775.2480000000005</v>
      </c>
      <c r="AM292" s="62">
        <f t="shared" si="68"/>
        <v>5758.9607999999998</v>
      </c>
      <c r="AN292" s="132">
        <f t="shared" si="59"/>
        <v>5644.6284900000001</v>
      </c>
      <c r="AO292" s="62">
        <f t="shared" si="63"/>
        <v>5250.8172000000004</v>
      </c>
      <c r="AP292" s="62">
        <f t="shared" si="69"/>
        <v>6547.7690483999995</v>
      </c>
      <c r="AQ292" s="91">
        <f t="shared" si="70"/>
        <v>6090.9479520000004</v>
      </c>
      <c r="AR292" s="134">
        <f t="shared" si="71"/>
        <v>7857.3228580799987</v>
      </c>
      <c r="AS292" s="63">
        <f t="shared" si="66"/>
        <v>11174.924669999999</v>
      </c>
    </row>
    <row r="293" spans="1:46" s="154" customFormat="1">
      <c r="A293" s="153" t="s">
        <v>557</v>
      </c>
      <c r="B293" s="167" t="s">
        <v>831</v>
      </c>
      <c r="C293" s="155">
        <v>222.87</v>
      </c>
      <c r="D293" s="155"/>
      <c r="E293" s="168">
        <v>2</v>
      </c>
      <c r="F293" s="169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9">
        <f t="shared" si="67"/>
        <v>2</v>
      </c>
      <c r="AF293" s="160">
        <v>2</v>
      </c>
      <c r="AG293" s="160"/>
      <c r="AH293" s="161">
        <f t="shared" si="65"/>
        <v>445.74</v>
      </c>
      <c r="AI293" s="161"/>
      <c r="AJ293" s="162"/>
      <c r="AK293" s="161">
        <f>+C293*$AK$6</f>
        <v>356.59200000000004</v>
      </c>
      <c r="AL293" s="161">
        <f t="shared" si="61"/>
        <v>6775.2480000000005</v>
      </c>
      <c r="AM293" s="163">
        <f t="shared" si="68"/>
        <v>5758.9607999999998</v>
      </c>
      <c r="AN293" s="163">
        <f t="shared" si="59"/>
        <v>5644.6284900000001</v>
      </c>
      <c r="AO293" s="163">
        <f t="shared" si="63"/>
        <v>5250.8172000000004</v>
      </c>
      <c r="AP293" s="163">
        <f t="shared" si="69"/>
        <v>6547.7690483999995</v>
      </c>
      <c r="AQ293" s="164">
        <f t="shared" si="70"/>
        <v>6090.9479520000004</v>
      </c>
      <c r="AR293" s="165">
        <f t="shared" si="71"/>
        <v>7857.3228580799987</v>
      </c>
      <c r="AS293" s="166">
        <f t="shared" si="66"/>
        <v>11174.924669999999</v>
      </c>
    </row>
    <row r="294" spans="1:46" s="72" customFormat="1">
      <c r="A294" s="64" t="s">
        <v>558</v>
      </c>
      <c r="B294" s="127" t="s">
        <v>832</v>
      </c>
      <c r="C294" s="65">
        <v>38.06</v>
      </c>
      <c r="D294" s="128">
        <v>47.99</v>
      </c>
      <c r="E294" s="66">
        <v>44</v>
      </c>
      <c r="F294" s="67">
        <v>2</v>
      </c>
      <c r="G294" s="67"/>
      <c r="H294" s="67">
        <v>1</v>
      </c>
      <c r="I294" s="67"/>
      <c r="J294" s="67"/>
      <c r="K294" s="67"/>
      <c r="L294" s="67"/>
      <c r="M294" s="67"/>
      <c r="N294" s="96"/>
      <c r="O294" s="24">
        <v>6</v>
      </c>
      <c r="P294" s="24"/>
      <c r="Q294" s="24"/>
      <c r="R294" s="24"/>
      <c r="S294" s="24"/>
      <c r="T294" s="24"/>
      <c r="U294" s="24"/>
      <c r="V294" s="24"/>
      <c r="W294" s="24">
        <v>2</v>
      </c>
      <c r="X294" s="24"/>
      <c r="Y294" s="24"/>
      <c r="Z294" s="24"/>
      <c r="AA294" s="24">
        <v>6</v>
      </c>
      <c r="AB294" s="24"/>
      <c r="AC294" s="24"/>
      <c r="AD294" s="67"/>
      <c r="AE294" s="26">
        <f t="shared" si="67"/>
        <v>27</v>
      </c>
      <c r="AF294" s="151">
        <v>16</v>
      </c>
      <c r="AG294" s="151"/>
      <c r="AH294" s="68">
        <f t="shared" si="65"/>
        <v>1027.6200000000001</v>
      </c>
      <c r="AI294" s="68"/>
      <c r="AJ294" s="69"/>
      <c r="AK294" s="1">
        <f t="shared" ref="AK294:AK301" si="75">+D294*$AK$6</f>
        <v>76.784000000000006</v>
      </c>
      <c r="AL294" s="1">
        <f t="shared" si="61"/>
        <v>1458.8960000000002</v>
      </c>
      <c r="AM294" s="70">
        <f t="shared" si="68"/>
        <v>1240.0616000000002</v>
      </c>
      <c r="AN294" s="132">
        <f t="shared" si="59"/>
        <v>1215.44273</v>
      </c>
      <c r="AO294" s="62">
        <f t="shared" si="63"/>
        <v>896.69360000000006</v>
      </c>
      <c r="AP294" s="62">
        <f t="shared" si="69"/>
        <v>1409.9135667999999</v>
      </c>
      <c r="AQ294" s="91">
        <f t="shared" si="70"/>
        <v>1040.1645759999999</v>
      </c>
      <c r="AR294" s="134">
        <f t="shared" si="71"/>
        <v>1691.8962801599998</v>
      </c>
      <c r="AS294" s="71">
        <f t="shared" si="66"/>
        <v>1908.36646</v>
      </c>
      <c r="AT294" s="72">
        <v>2204</v>
      </c>
    </row>
    <row r="295" spans="1:46">
      <c r="A295" s="20" t="s">
        <v>560</v>
      </c>
      <c r="B295" s="127" t="s">
        <v>833</v>
      </c>
      <c r="C295" s="21">
        <v>0.38</v>
      </c>
      <c r="D295" s="128">
        <v>0.59</v>
      </c>
      <c r="E295" s="32">
        <v>353</v>
      </c>
      <c r="F295" s="23"/>
      <c r="G295" s="24"/>
      <c r="H295" s="24"/>
      <c r="I295" s="24"/>
      <c r="J295" s="24"/>
      <c r="K295" s="24"/>
      <c r="L295" s="25"/>
      <c r="M295" s="25"/>
      <c r="N295" s="96"/>
      <c r="O295" s="24"/>
      <c r="P295" s="24">
        <v>30</v>
      </c>
      <c r="Q295" s="24"/>
      <c r="R295" s="24"/>
      <c r="S295" s="24"/>
      <c r="T295" s="24"/>
      <c r="U295" s="24"/>
      <c r="V295" s="24">
        <v>10</v>
      </c>
      <c r="W295" s="24"/>
      <c r="X295" s="24"/>
      <c r="Y295" s="24"/>
      <c r="Z295" s="24"/>
      <c r="AA295" s="24"/>
      <c r="AB295" s="24"/>
      <c r="AC295" s="24"/>
      <c r="AD295" s="25"/>
      <c r="AE295" s="26">
        <f t="shared" si="67"/>
        <v>313</v>
      </c>
      <c r="AF295" s="151">
        <v>288</v>
      </c>
      <c r="AG295" s="151"/>
      <c r="AH295" s="27">
        <f t="shared" si="65"/>
        <v>118.94</v>
      </c>
      <c r="AI295" s="27"/>
      <c r="AJ295" s="28"/>
      <c r="AK295" s="1">
        <f t="shared" si="75"/>
        <v>0.94399999999999995</v>
      </c>
      <c r="AL295" s="1">
        <f t="shared" si="61"/>
        <v>17.936</v>
      </c>
      <c r="AM295" s="62">
        <f t="shared" si="68"/>
        <v>15.2456</v>
      </c>
      <c r="AN295" s="132">
        <f t="shared" si="59"/>
        <v>14.942929999999999</v>
      </c>
      <c r="AO295" s="62">
        <f t="shared" si="63"/>
        <v>8.9527999999999999</v>
      </c>
      <c r="AP295" s="62">
        <f t="shared" si="69"/>
        <v>17.333798799999997</v>
      </c>
      <c r="AQ295" s="91">
        <f t="shared" si="70"/>
        <v>10.385247999999999</v>
      </c>
      <c r="AR295" s="134">
        <f t="shared" si="71"/>
        <v>20.800558559999995</v>
      </c>
      <c r="AS295" s="63">
        <f t="shared" si="66"/>
        <v>19.053579999999997</v>
      </c>
    </row>
    <row r="296" spans="1:46">
      <c r="A296" s="20" t="s">
        <v>562</v>
      </c>
      <c r="B296" s="127" t="s">
        <v>834</v>
      </c>
      <c r="C296" s="21">
        <v>0.64</v>
      </c>
      <c r="D296" s="128">
        <v>0.79</v>
      </c>
      <c r="E296" s="32">
        <v>298</v>
      </c>
      <c r="F296" s="23"/>
      <c r="G296" s="24"/>
      <c r="H296" s="24"/>
      <c r="I296" s="24"/>
      <c r="J296" s="24"/>
      <c r="K296" s="24"/>
      <c r="L296" s="25"/>
      <c r="M296" s="25"/>
      <c r="N296" s="96"/>
      <c r="O296" s="24"/>
      <c r="P296" s="24"/>
      <c r="Q296" s="24"/>
      <c r="R296" s="24"/>
      <c r="S296" s="24"/>
      <c r="T296" s="24"/>
      <c r="U296" s="24"/>
      <c r="V296" s="24">
        <v>15</v>
      </c>
      <c r="W296" s="24"/>
      <c r="X296" s="24">
        <v>20</v>
      </c>
      <c r="Y296" s="24"/>
      <c r="Z296" s="24"/>
      <c r="AA296" s="24"/>
      <c r="AB296" s="24"/>
      <c r="AC296" s="24"/>
      <c r="AD296" s="25"/>
      <c r="AE296" s="26">
        <f t="shared" si="67"/>
        <v>263</v>
      </c>
      <c r="AF296" s="151">
        <v>226</v>
      </c>
      <c r="AG296" s="151"/>
      <c r="AH296" s="27">
        <f t="shared" si="65"/>
        <v>168.32</v>
      </c>
      <c r="AI296" s="27"/>
      <c r="AJ296" s="28"/>
      <c r="AK296" s="1">
        <f t="shared" si="75"/>
        <v>1.2640000000000002</v>
      </c>
      <c r="AL296" s="1">
        <f t="shared" si="61"/>
        <v>24.016000000000005</v>
      </c>
      <c r="AM296" s="62">
        <f t="shared" si="68"/>
        <v>20.413600000000002</v>
      </c>
      <c r="AN296" s="132">
        <f t="shared" ref="AN296:AN344" si="76">+AK296/1.6*$AK$4*$AL$6</f>
        <v>20.008330000000004</v>
      </c>
      <c r="AO296" s="62">
        <f t="shared" si="63"/>
        <v>15.0784</v>
      </c>
      <c r="AP296" s="62">
        <f t="shared" si="69"/>
        <v>23.209662800000004</v>
      </c>
      <c r="AQ296" s="91">
        <f t="shared" si="70"/>
        <v>17.490943999999999</v>
      </c>
      <c r="AR296" s="134">
        <f t="shared" si="71"/>
        <v>27.851595360000005</v>
      </c>
      <c r="AS296" s="63">
        <f t="shared" si="66"/>
        <v>32.090239999999994</v>
      </c>
    </row>
    <row r="297" spans="1:46">
      <c r="A297" s="20" t="s">
        <v>564</v>
      </c>
      <c r="B297" s="127" t="s">
        <v>835</v>
      </c>
      <c r="C297" s="21">
        <v>0.34</v>
      </c>
      <c r="D297" s="128">
        <v>0.4</v>
      </c>
      <c r="E297" s="32">
        <v>147</v>
      </c>
      <c r="F297" s="23"/>
      <c r="G297" s="24"/>
      <c r="H297" s="24"/>
      <c r="I297" s="24"/>
      <c r="J297" s="24"/>
      <c r="K297" s="24"/>
      <c r="L297" s="25"/>
      <c r="M297" s="25"/>
      <c r="N297" s="96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5"/>
      <c r="AE297" s="26">
        <f t="shared" si="67"/>
        <v>147</v>
      </c>
      <c r="AF297" s="151">
        <v>137</v>
      </c>
      <c r="AG297" s="151"/>
      <c r="AH297" s="27">
        <f t="shared" si="65"/>
        <v>49.980000000000004</v>
      </c>
      <c r="AI297" s="27"/>
      <c r="AJ297" s="28"/>
      <c r="AK297" s="1">
        <f t="shared" si="75"/>
        <v>0.64000000000000012</v>
      </c>
      <c r="AL297" s="1">
        <f t="shared" si="61"/>
        <v>12.160000000000002</v>
      </c>
      <c r="AM297" s="62">
        <f t="shared" si="68"/>
        <v>10.336000000000002</v>
      </c>
      <c r="AN297" s="132">
        <f t="shared" si="76"/>
        <v>10.130800000000002</v>
      </c>
      <c r="AO297" s="62">
        <f t="shared" si="63"/>
        <v>8.0104000000000006</v>
      </c>
      <c r="AP297" s="62">
        <f t="shared" si="69"/>
        <v>11.751728000000002</v>
      </c>
      <c r="AQ297" s="91">
        <f t="shared" si="70"/>
        <v>9.2920639999999999</v>
      </c>
      <c r="AR297" s="134">
        <f t="shared" si="71"/>
        <v>14.102073600000002</v>
      </c>
      <c r="AS297" s="63">
        <f t="shared" si="66"/>
        <v>17.047940000000001</v>
      </c>
    </row>
    <row r="298" spans="1:46">
      <c r="A298" s="20" t="s">
        <v>566</v>
      </c>
      <c r="B298" s="20" t="s">
        <v>567</v>
      </c>
      <c r="C298" s="21">
        <v>2.42</v>
      </c>
      <c r="D298" s="128">
        <v>2.59</v>
      </c>
      <c r="E298" s="32">
        <v>58</v>
      </c>
      <c r="F298" s="23"/>
      <c r="G298" s="24"/>
      <c r="H298" s="24"/>
      <c r="I298" s="24"/>
      <c r="J298" s="24"/>
      <c r="K298" s="24"/>
      <c r="L298" s="25"/>
      <c r="M298" s="25"/>
      <c r="N298" s="96"/>
      <c r="O298" s="106">
        <f>47+11</f>
        <v>58</v>
      </c>
      <c r="P298" s="24"/>
      <c r="Q298" s="24"/>
      <c r="R298" s="24"/>
      <c r="S298" s="24"/>
      <c r="T298" s="24"/>
      <c r="U298" s="24"/>
      <c r="V298" s="24">
        <v>3</v>
      </c>
      <c r="W298" s="24"/>
      <c r="X298" s="24"/>
      <c r="Y298" s="24"/>
      <c r="Z298" s="24"/>
      <c r="AA298" s="24"/>
      <c r="AB298" s="24"/>
      <c r="AC298" s="24"/>
      <c r="AD298" s="25"/>
      <c r="AE298" s="26">
        <f t="shared" si="67"/>
        <v>-3</v>
      </c>
      <c r="AF298" s="151"/>
      <c r="AG298" s="151"/>
      <c r="AH298" s="27">
        <f t="shared" si="65"/>
        <v>-7.26</v>
      </c>
      <c r="AI298" s="27"/>
      <c r="AJ298" s="28"/>
      <c r="AK298" s="1">
        <f t="shared" si="75"/>
        <v>4.1440000000000001</v>
      </c>
      <c r="AL298" s="1">
        <f t="shared" ref="AL298:AL345" si="77">+AK298*$AL$6</f>
        <v>78.736000000000004</v>
      </c>
      <c r="AM298" s="62">
        <f t="shared" si="68"/>
        <v>66.925600000000003</v>
      </c>
      <c r="AN298" s="132">
        <f t="shared" si="76"/>
        <v>65.59693</v>
      </c>
      <c r="AO298" s="62">
        <f t="shared" si="63"/>
        <v>57.0152</v>
      </c>
      <c r="AP298" s="62">
        <f t="shared" si="69"/>
        <v>76.092438799999996</v>
      </c>
      <c r="AQ298" s="91">
        <f t="shared" si="70"/>
        <v>66.137631999999996</v>
      </c>
      <c r="AR298" s="134">
        <f t="shared" si="71"/>
        <v>91.310926559999999</v>
      </c>
      <c r="AS298" s="63">
        <f t="shared" si="66"/>
        <v>121.34121999999999</v>
      </c>
    </row>
    <row r="299" spans="1:46">
      <c r="A299" s="20" t="s">
        <v>568</v>
      </c>
      <c r="B299" s="127" t="s">
        <v>836</v>
      </c>
      <c r="C299" s="21">
        <v>1.46</v>
      </c>
      <c r="D299" s="128">
        <v>1.89</v>
      </c>
      <c r="E299" s="32">
        <v>355</v>
      </c>
      <c r="F299" s="24">
        <v>50</v>
      </c>
      <c r="G299" s="24"/>
      <c r="H299" s="24">
        <v>40</v>
      </c>
      <c r="I299" s="24"/>
      <c r="J299" s="24"/>
      <c r="K299" s="24"/>
      <c r="L299" s="25"/>
      <c r="M299" s="25"/>
      <c r="N299" s="96"/>
      <c r="O299" s="24">
        <v>50</v>
      </c>
      <c r="P299" s="24">
        <v>5</v>
      </c>
      <c r="Q299" s="24"/>
      <c r="R299" s="24"/>
      <c r="S299" s="24"/>
      <c r="T299" s="24"/>
      <c r="U299" s="24"/>
      <c r="V299" s="24">
        <v>15</v>
      </c>
      <c r="W299" s="24"/>
      <c r="X299" s="24"/>
      <c r="Y299" s="24"/>
      <c r="Z299" s="24"/>
      <c r="AA299" s="24"/>
      <c r="AB299" s="24"/>
      <c r="AC299" s="24"/>
      <c r="AD299" s="25"/>
      <c r="AE299" s="26">
        <f t="shared" si="67"/>
        <v>195</v>
      </c>
      <c r="AF299" s="151">
        <v>194</v>
      </c>
      <c r="AG299" s="151"/>
      <c r="AH299" s="27">
        <f t="shared" si="65"/>
        <v>284.7</v>
      </c>
      <c r="AI299" s="27"/>
      <c r="AJ299" s="28"/>
      <c r="AK299" s="1">
        <f t="shared" si="75"/>
        <v>3.024</v>
      </c>
      <c r="AL299" s="1">
        <f t="shared" si="77"/>
        <v>57.456000000000003</v>
      </c>
      <c r="AM299" s="62">
        <f t="shared" si="68"/>
        <v>48.837600000000002</v>
      </c>
      <c r="AN299" s="132">
        <f t="shared" si="76"/>
        <v>47.868029999999997</v>
      </c>
      <c r="AO299" s="62">
        <f t="shared" si="63"/>
        <v>34.397599999999997</v>
      </c>
      <c r="AP299" s="62">
        <f t="shared" si="69"/>
        <v>55.526914799999993</v>
      </c>
      <c r="AQ299" s="91">
        <f t="shared" si="70"/>
        <v>39.901215999999991</v>
      </c>
      <c r="AR299" s="134">
        <f t="shared" si="71"/>
        <v>66.632297759999986</v>
      </c>
      <c r="AS299" s="63">
        <f t="shared" si="66"/>
        <v>73.205859999999987</v>
      </c>
    </row>
    <row r="300" spans="1:46">
      <c r="A300" s="20" t="s">
        <v>570</v>
      </c>
      <c r="B300" s="20" t="s">
        <v>571</v>
      </c>
      <c r="C300" s="21">
        <v>2.5</v>
      </c>
      <c r="D300" s="128">
        <v>4.09</v>
      </c>
      <c r="E300" s="32">
        <v>14</v>
      </c>
      <c r="F300" s="24"/>
      <c r="G300" s="24"/>
      <c r="H300" s="24"/>
      <c r="I300" s="24"/>
      <c r="J300" s="24"/>
      <c r="K300" s="24"/>
      <c r="L300" s="25"/>
      <c r="M300" s="25"/>
      <c r="N300" s="96"/>
      <c r="O300" s="106">
        <v>14</v>
      </c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5"/>
      <c r="AE300" s="26">
        <f t="shared" si="67"/>
        <v>0</v>
      </c>
      <c r="AF300" s="151"/>
      <c r="AG300" s="151"/>
      <c r="AH300" s="27">
        <f t="shared" si="65"/>
        <v>0</v>
      </c>
      <c r="AI300" s="27"/>
      <c r="AJ300" s="1"/>
      <c r="AK300" s="1">
        <f t="shared" si="75"/>
        <v>6.5440000000000005</v>
      </c>
      <c r="AL300" s="1">
        <f t="shared" si="77"/>
        <v>124.33600000000001</v>
      </c>
      <c r="AM300" s="62">
        <f t="shared" si="68"/>
        <v>105.68560000000001</v>
      </c>
      <c r="AN300" s="132">
        <f t="shared" si="76"/>
        <v>103.58742999999998</v>
      </c>
      <c r="AO300" s="62">
        <f t="shared" si="63"/>
        <v>58.9</v>
      </c>
      <c r="AP300" s="62">
        <f t="shared" si="69"/>
        <v>120.16141879999998</v>
      </c>
      <c r="AQ300" s="91">
        <f t="shared" si="70"/>
        <v>68.323999999999998</v>
      </c>
      <c r="AR300" s="134">
        <f t="shared" si="71"/>
        <v>144.19370255999996</v>
      </c>
      <c r="AS300" s="63">
        <f t="shared" si="66"/>
        <v>125.35249999999999</v>
      </c>
    </row>
    <row r="301" spans="1:46">
      <c r="A301" s="20" t="s">
        <v>572</v>
      </c>
      <c r="B301" s="20" t="s">
        <v>573</v>
      </c>
      <c r="C301" s="21">
        <v>3.6</v>
      </c>
      <c r="D301" s="128">
        <v>4.1900000000000004</v>
      </c>
      <c r="E301" s="32">
        <v>38</v>
      </c>
      <c r="F301" s="24"/>
      <c r="G301" s="24">
        <v>20</v>
      </c>
      <c r="H301" s="24">
        <v>4</v>
      </c>
      <c r="I301" s="24">
        <v>8</v>
      </c>
      <c r="J301" s="24"/>
      <c r="K301" s="24"/>
      <c r="L301" s="25"/>
      <c r="M301" s="25"/>
      <c r="N301" s="96"/>
      <c r="O301" s="106">
        <v>6</v>
      </c>
      <c r="P301" s="24"/>
      <c r="Q301" s="24"/>
      <c r="R301" s="24"/>
      <c r="S301" s="24"/>
      <c r="T301" s="24"/>
      <c r="U301" s="24"/>
      <c r="V301" s="24">
        <v>6</v>
      </c>
      <c r="W301" s="24"/>
      <c r="X301" s="24"/>
      <c r="Y301" s="24"/>
      <c r="Z301" s="24"/>
      <c r="AA301" s="24"/>
      <c r="AB301" s="24"/>
      <c r="AC301" s="24"/>
      <c r="AD301" s="25"/>
      <c r="AE301" s="26">
        <f t="shared" si="67"/>
        <v>-6</v>
      </c>
      <c r="AF301" s="151"/>
      <c r="AG301" s="151"/>
      <c r="AH301" s="27">
        <f t="shared" si="65"/>
        <v>-21.6</v>
      </c>
      <c r="AI301" s="27"/>
      <c r="AJ301" s="28"/>
      <c r="AK301" s="1">
        <f t="shared" si="75"/>
        <v>6.7040000000000006</v>
      </c>
      <c r="AL301" s="1">
        <f t="shared" si="77"/>
        <v>127.376</v>
      </c>
      <c r="AM301" s="62">
        <f t="shared" si="68"/>
        <v>108.2696</v>
      </c>
      <c r="AN301" s="132">
        <f t="shared" si="76"/>
        <v>106.12013</v>
      </c>
      <c r="AO301" s="62">
        <f t="shared" si="63"/>
        <v>84.816000000000003</v>
      </c>
      <c r="AP301" s="62">
        <f t="shared" si="69"/>
        <v>123.0993508</v>
      </c>
      <c r="AQ301" s="91">
        <f t="shared" si="70"/>
        <v>98.386560000000003</v>
      </c>
      <c r="AR301" s="134">
        <f t="shared" si="71"/>
        <v>147.71922096</v>
      </c>
      <c r="AS301" s="63">
        <f t="shared" si="66"/>
        <v>180.50760000000002</v>
      </c>
    </row>
    <row r="302" spans="1:46" s="154" customFormat="1">
      <c r="A302" s="153" t="s">
        <v>574</v>
      </c>
      <c r="B302" s="154" t="s">
        <v>837</v>
      </c>
      <c r="C302" s="155">
        <v>148.25</v>
      </c>
      <c r="D302" s="156"/>
      <c r="E302" s="157">
        <v>12</v>
      </c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9">
        <f t="shared" si="67"/>
        <v>12</v>
      </c>
      <c r="AF302" s="160">
        <v>12</v>
      </c>
      <c r="AG302" s="160"/>
      <c r="AH302" s="161">
        <f t="shared" si="65"/>
        <v>1779</v>
      </c>
      <c r="AI302" s="161"/>
      <c r="AJ302" s="162"/>
      <c r="AK302" s="161">
        <f t="shared" ref="AK302:AK315" si="78">+C302*$AK$6</f>
        <v>237.20000000000002</v>
      </c>
      <c r="AL302" s="161">
        <f t="shared" si="77"/>
        <v>4506.8</v>
      </c>
      <c r="AM302" s="163">
        <f t="shared" si="68"/>
        <v>3830.78</v>
      </c>
      <c r="AN302" s="163">
        <f t="shared" si="76"/>
        <v>3754.7277499999996</v>
      </c>
      <c r="AO302" s="163">
        <f t="shared" si="63"/>
        <v>3492.7700000000004</v>
      </c>
      <c r="AP302" s="163">
        <f t="shared" si="69"/>
        <v>4355.4841899999992</v>
      </c>
      <c r="AQ302" s="164">
        <f t="shared" si="70"/>
        <v>4051.6132000000002</v>
      </c>
      <c r="AR302" s="165">
        <f t="shared" si="71"/>
        <v>5226.5810279999987</v>
      </c>
      <c r="AS302" s="166">
        <f t="shared" si="66"/>
        <v>7433.4032499999994</v>
      </c>
    </row>
    <row r="303" spans="1:46" s="154" customFormat="1">
      <c r="A303" s="153" t="s">
        <v>576</v>
      </c>
      <c r="B303" s="154" t="s">
        <v>838</v>
      </c>
      <c r="C303" s="155">
        <v>152.87</v>
      </c>
      <c r="D303" s="156"/>
      <c r="E303" s="157">
        <v>6</v>
      </c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9">
        <f t="shared" si="67"/>
        <v>6</v>
      </c>
      <c r="AF303" s="160">
        <v>6</v>
      </c>
      <c r="AG303" s="160"/>
      <c r="AH303" s="161">
        <f t="shared" si="65"/>
        <v>917.22</v>
      </c>
      <c r="AI303" s="161"/>
      <c r="AJ303" s="162"/>
      <c r="AK303" s="161">
        <f t="shared" si="78"/>
        <v>244.59200000000001</v>
      </c>
      <c r="AL303" s="161">
        <f t="shared" si="77"/>
        <v>4647.2480000000005</v>
      </c>
      <c r="AM303" s="163">
        <f t="shared" si="68"/>
        <v>3950.1608000000001</v>
      </c>
      <c r="AN303" s="163">
        <f t="shared" si="76"/>
        <v>3871.7384900000002</v>
      </c>
      <c r="AO303" s="163">
        <f t="shared" si="63"/>
        <v>3601.6171999999997</v>
      </c>
      <c r="AP303" s="163">
        <f t="shared" si="69"/>
        <v>4491.2166483999999</v>
      </c>
      <c r="AQ303" s="164">
        <f t="shared" si="70"/>
        <v>4177.8759519999994</v>
      </c>
      <c r="AR303" s="165">
        <f t="shared" si="71"/>
        <v>5389.4599780799999</v>
      </c>
      <c r="AS303" s="166">
        <f t="shared" si="66"/>
        <v>7665.0546699999986</v>
      </c>
    </row>
    <row r="304" spans="1:46" s="154" customFormat="1">
      <c r="A304" s="153" t="s">
        <v>578</v>
      </c>
      <c r="B304" s="154" t="s">
        <v>839</v>
      </c>
      <c r="C304" s="155">
        <v>134.62</v>
      </c>
      <c r="D304" s="156"/>
      <c r="E304" s="157">
        <v>40</v>
      </c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9">
        <f t="shared" si="67"/>
        <v>40</v>
      </c>
      <c r="AF304" s="160">
        <v>40</v>
      </c>
      <c r="AG304" s="160"/>
      <c r="AH304" s="161">
        <f t="shared" si="65"/>
        <v>5384.8</v>
      </c>
      <c r="AI304" s="161"/>
      <c r="AJ304" s="161"/>
      <c r="AK304" s="161">
        <f t="shared" si="78"/>
        <v>215.39200000000002</v>
      </c>
      <c r="AL304" s="161">
        <f t="shared" si="77"/>
        <v>4092.4480000000003</v>
      </c>
      <c r="AM304" s="163">
        <f t="shared" si="68"/>
        <v>3478.5808000000002</v>
      </c>
      <c r="AN304" s="163">
        <f t="shared" si="76"/>
        <v>3409.5207400000004</v>
      </c>
      <c r="AO304" s="163">
        <f t="shared" si="63"/>
        <v>3171.6471999999999</v>
      </c>
      <c r="AP304" s="163">
        <f t="shared" si="69"/>
        <v>3955.0440584000003</v>
      </c>
      <c r="AQ304" s="164">
        <f t="shared" si="70"/>
        <v>3679.1107519999996</v>
      </c>
      <c r="AR304" s="165">
        <f t="shared" si="71"/>
        <v>4746.0528700800005</v>
      </c>
      <c r="AS304" s="166">
        <f t="shared" si="66"/>
        <v>6749.9814200000001</v>
      </c>
    </row>
    <row r="305" spans="1:46" s="154" customFormat="1">
      <c r="A305" s="153" t="s">
        <v>580</v>
      </c>
      <c r="B305" s="154" t="s">
        <v>840</v>
      </c>
      <c r="C305" s="155">
        <v>178.29</v>
      </c>
      <c r="D305" s="156"/>
      <c r="E305" s="157">
        <v>6</v>
      </c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9">
        <f t="shared" si="67"/>
        <v>6</v>
      </c>
      <c r="AF305" s="160">
        <v>6</v>
      </c>
      <c r="AG305" s="160"/>
      <c r="AH305" s="161">
        <f t="shared" si="65"/>
        <v>1069.74</v>
      </c>
      <c r="AI305" s="161"/>
      <c r="AJ305" s="161"/>
      <c r="AK305" s="161">
        <f t="shared" si="78"/>
        <v>285.26400000000001</v>
      </c>
      <c r="AL305" s="161">
        <f t="shared" si="77"/>
        <v>5420.0160000000005</v>
      </c>
      <c r="AM305" s="163">
        <f t="shared" si="68"/>
        <v>4607.0136000000002</v>
      </c>
      <c r="AN305" s="163">
        <f t="shared" si="76"/>
        <v>4515.5508299999992</v>
      </c>
      <c r="AO305" s="163">
        <f t="shared" si="63"/>
        <v>4200.5123999999996</v>
      </c>
      <c r="AP305" s="163">
        <f t="shared" si="69"/>
        <v>5238.0389627999984</v>
      </c>
      <c r="AQ305" s="164">
        <f t="shared" si="70"/>
        <v>4872.5943839999991</v>
      </c>
      <c r="AR305" s="165">
        <f t="shared" si="71"/>
        <v>6285.6467553599978</v>
      </c>
      <c r="AS305" s="166">
        <f t="shared" si="66"/>
        <v>8939.6388899999984</v>
      </c>
    </row>
    <row r="306" spans="1:46" s="154" customFormat="1">
      <c r="A306" s="153" t="s">
        <v>582</v>
      </c>
      <c r="B306" s="154" t="s">
        <v>841</v>
      </c>
      <c r="C306" s="155">
        <v>162.4</v>
      </c>
      <c r="D306" s="156"/>
      <c r="E306" s="157">
        <v>4</v>
      </c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9">
        <f t="shared" si="67"/>
        <v>4</v>
      </c>
      <c r="AF306" s="160">
        <v>4</v>
      </c>
      <c r="AG306" s="160"/>
      <c r="AH306" s="161">
        <f t="shared" si="65"/>
        <v>649.6</v>
      </c>
      <c r="AI306" s="161"/>
      <c r="AJ306" s="161"/>
      <c r="AK306" s="161">
        <f t="shared" si="78"/>
        <v>259.84000000000003</v>
      </c>
      <c r="AL306" s="161">
        <f t="shared" si="77"/>
        <v>4936.9600000000009</v>
      </c>
      <c r="AM306" s="163">
        <f t="shared" si="68"/>
        <v>4196.4160000000011</v>
      </c>
      <c r="AN306" s="163">
        <f t="shared" si="76"/>
        <v>4113.1048000000001</v>
      </c>
      <c r="AO306" s="163">
        <f t="shared" si="63"/>
        <v>3826.1440000000002</v>
      </c>
      <c r="AP306" s="163">
        <f t="shared" si="69"/>
        <v>4771.2015679999995</v>
      </c>
      <c r="AQ306" s="164">
        <f t="shared" si="70"/>
        <v>4438.3270400000001</v>
      </c>
      <c r="AR306" s="165">
        <f t="shared" si="71"/>
        <v>5725.4418815999989</v>
      </c>
      <c r="AS306" s="166">
        <f t="shared" si="66"/>
        <v>8142.8983999999991</v>
      </c>
    </row>
    <row r="307" spans="1:46" s="154" customFormat="1">
      <c r="A307" s="153" t="s">
        <v>584</v>
      </c>
      <c r="B307" s="154" t="s">
        <v>841</v>
      </c>
      <c r="C307" s="155">
        <v>136.87</v>
      </c>
      <c r="D307" s="156"/>
      <c r="E307" s="157">
        <v>14</v>
      </c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9">
        <f t="shared" si="67"/>
        <v>14</v>
      </c>
      <c r="AF307" s="160">
        <v>14</v>
      </c>
      <c r="AG307" s="160"/>
      <c r="AH307" s="161">
        <f t="shared" si="65"/>
        <v>1916.18</v>
      </c>
      <c r="AI307" s="161"/>
      <c r="AJ307" s="161"/>
      <c r="AK307" s="161">
        <f t="shared" si="78"/>
        <v>218.99200000000002</v>
      </c>
      <c r="AL307" s="161">
        <f t="shared" si="77"/>
        <v>4160.848</v>
      </c>
      <c r="AM307" s="163">
        <f t="shared" si="68"/>
        <v>3536.7208000000001</v>
      </c>
      <c r="AN307" s="163">
        <f t="shared" si="76"/>
        <v>3466.5064900000002</v>
      </c>
      <c r="AO307" s="163">
        <f t="shared" si="63"/>
        <v>3224.6572000000001</v>
      </c>
      <c r="AP307" s="163">
        <f t="shared" si="69"/>
        <v>4021.1475283999998</v>
      </c>
      <c r="AQ307" s="164">
        <f t="shared" si="70"/>
        <v>3740.6023519999999</v>
      </c>
      <c r="AR307" s="165">
        <f t="shared" si="71"/>
        <v>4825.3770340799992</v>
      </c>
      <c r="AS307" s="166">
        <f t="shared" si="66"/>
        <v>6862.7986699999992</v>
      </c>
    </row>
    <row r="308" spans="1:46" s="154" customFormat="1">
      <c r="A308" s="153" t="s">
        <v>585</v>
      </c>
      <c r="B308" s="154" t="s">
        <v>842</v>
      </c>
      <c r="C308" s="155">
        <v>170.82</v>
      </c>
      <c r="D308" s="156"/>
      <c r="E308" s="157">
        <v>9</v>
      </c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9">
        <f t="shared" si="67"/>
        <v>9</v>
      </c>
      <c r="AF308" s="160">
        <v>9</v>
      </c>
      <c r="AG308" s="160"/>
      <c r="AH308" s="161">
        <f t="shared" si="65"/>
        <v>1537.3799999999999</v>
      </c>
      <c r="AI308" s="161"/>
      <c r="AJ308" s="162"/>
      <c r="AK308" s="161">
        <f t="shared" si="78"/>
        <v>273.31200000000001</v>
      </c>
      <c r="AL308" s="161">
        <f t="shared" si="77"/>
        <v>5192.9279999999999</v>
      </c>
      <c r="AM308" s="163">
        <f t="shared" si="68"/>
        <v>4413.9888000000001</v>
      </c>
      <c r="AN308" s="163">
        <f t="shared" si="76"/>
        <v>4326.3581400000003</v>
      </c>
      <c r="AO308" s="163">
        <f t="shared" si="63"/>
        <v>4024.5192000000002</v>
      </c>
      <c r="AP308" s="163">
        <f t="shared" si="69"/>
        <v>5018.5754423999997</v>
      </c>
      <c r="AQ308" s="164">
        <f t="shared" si="70"/>
        <v>4668.4422720000002</v>
      </c>
      <c r="AR308" s="165">
        <f t="shared" si="71"/>
        <v>6022.2905308799991</v>
      </c>
      <c r="AS308" s="166">
        <f t="shared" si="66"/>
        <v>8565.085619999998</v>
      </c>
    </row>
    <row r="309" spans="1:46">
      <c r="A309" s="20" t="s">
        <v>586</v>
      </c>
      <c r="B309" s="104" t="s">
        <v>843</v>
      </c>
      <c r="C309" s="21">
        <v>137.30000000000001</v>
      </c>
      <c r="D309" s="108"/>
      <c r="E309" s="35">
        <v>14</v>
      </c>
      <c r="F309" s="24"/>
      <c r="G309" s="24"/>
      <c r="H309" s="24"/>
      <c r="I309" s="24"/>
      <c r="J309" s="24"/>
      <c r="K309" s="24"/>
      <c r="L309" s="25">
        <v>1</v>
      </c>
      <c r="M309" s="25"/>
      <c r="N309" s="96"/>
      <c r="O309" s="24">
        <v>2</v>
      </c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5"/>
      <c r="AE309" s="26">
        <f t="shared" si="67"/>
        <v>11</v>
      </c>
      <c r="AF309" s="151">
        <v>10</v>
      </c>
      <c r="AG309" s="151"/>
      <c r="AH309" s="27">
        <f t="shared" si="65"/>
        <v>1510.3000000000002</v>
      </c>
      <c r="AI309" s="27"/>
      <c r="AJ309" s="28"/>
      <c r="AK309" s="1">
        <f t="shared" si="78"/>
        <v>219.68000000000004</v>
      </c>
      <c r="AL309" s="1">
        <f t="shared" si="77"/>
        <v>4173.920000000001</v>
      </c>
      <c r="AM309" s="62">
        <f t="shared" si="68"/>
        <v>3547.8320000000008</v>
      </c>
      <c r="AN309" s="132">
        <f t="shared" si="76"/>
        <v>3477.3971000000001</v>
      </c>
      <c r="AO309" s="62">
        <f t="shared" si="63"/>
        <v>3234.788</v>
      </c>
      <c r="AP309" s="62">
        <f t="shared" si="69"/>
        <v>4033.780636</v>
      </c>
      <c r="AQ309" s="91">
        <f t="shared" si="70"/>
        <v>3752.3540799999996</v>
      </c>
      <c r="AR309" s="134">
        <f t="shared" si="71"/>
        <v>4840.5367631999998</v>
      </c>
      <c r="AS309" s="63">
        <f t="shared" si="66"/>
        <v>6884.3593000000001</v>
      </c>
    </row>
    <row r="310" spans="1:46" s="154" customFormat="1">
      <c r="A310" s="153" t="s">
        <v>588</v>
      </c>
      <c r="B310" s="154" t="s">
        <v>844</v>
      </c>
      <c r="C310" s="155">
        <v>152.46</v>
      </c>
      <c r="D310" s="156"/>
      <c r="E310" s="157">
        <v>8</v>
      </c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9">
        <f t="shared" si="67"/>
        <v>8</v>
      </c>
      <c r="AF310" s="160">
        <v>8</v>
      </c>
      <c r="AG310" s="160"/>
      <c r="AH310" s="161">
        <f t="shared" si="65"/>
        <v>1219.68</v>
      </c>
      <c r="AI310" s="161"/>
      <c r="AJ310" s="162"/>
      <c r="AK310" s="161">
        <f t="shared" si="78"/>
        <v>243.93600000000004</v>
      </c>
      <c r="AL310" s="161">
        <f t="shared" si="77"/>
        <v>4634.7840000000006</v>
      </c>
      <c r="AM310" s="163">
        <f t="shared" si="68"/>
        <v>3939.5664000000002</v>
      </c>
      <c r="AN310" s="163">
        <f t="shared" si="76"/>
        <v>3861.3544200000001</v>
      </c>
      <c r="AO310" s="163">
        <f t="shared" si="63"/>
        <v>3591.9575999999997</v>
      </c>
      <c r="AP310" s="163">
        <f t="shared" si="69"/>
        <v>4479.1711272000002</v>
      </c>
      <c r="AQ310" s="164">
        <f t="shared" si="70"/>
        <v>4166.6708159999998</v>
      </c>
      <c r="AR310" s="165">
        <f t="shared" si="71"/>
        <v>5375.0053526399997</v>
      </c>
      <c r="AS310" s="166">
        <f t="shared" si="66"/>
        <v>7644.4968600000002</v>
      </c>
    </row>
    <row r="311" spans="1:46" s="154" customFormat="1">
      <c r="A311" s="153" t="s">
        <v>590</v>
      </c>
      <c r="B311" s="154" t="s">
        <v>837</v>
      </c>
      <c r="C311" s="155">
        <v>158.16</v>
      </c>
      <c r="D311" s="156"/>
      <c r="E311" s="157">
        <v>5</v>
      </c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9">
        <f t="shared" si="67"/>
        <v>5</v>
      </c>
      <c r="AF311" s="160">
        <v>5</v>
      </c>
      <c r="AG311" s="160"/>
      <c r="AH311" s="161">
        <f t="shared" si="65"/>
        <v>790.8</v>
      </c>
      <c r="AI311" s="161"/>
      <c r="AJ311" s="162"/>
      <c r="AK311" s="161">
        <f t="shared" si="78"/>
        <v>253.05600000000001</v>
      </c>
      <c r="AL311" s="161">
        <f t="shared" si="77"/>
        <v>4808.0640000000003</v>
      </c>
      <c r="AM311" s="163">
        <f t="shared" si="68"/>
        <v>4086.8544000000002</v>
      </c>
      <c r="AN311" s="163">
        <f t="shared" si="76"/>
        <v>4005.7183199999999</v>
      </c>
      <c r="AO311" s="163">
        <f t="shared" si="63"/>
        <v>3726.2496000000001</v>
      </c>
      <c r="AP311" s="163">
        <f t="shared" si="69"/>
        <v>4646.6332511999999</v>
      </c>
      <c r="AQ311" s="164">
        <f t="shared" si="70"/>
        <v>4322.4495360000001</v>
      </c>
      <c r="AR311" s="165">
        <f t="shared" si="71"/>
        <v>5575.9599014400001</v>
      </c>
      <c r="AS311" s="166">
        <f t="shared" si="66"/>
        <v>7930.3005599999997</v>
      </c>
    </row>
    <row r="312" spans="1:46" s="154" customFormat="1">
      <c r="A312" s="153" t="s">
        <v>592</v>
      </c>
      <c r="B312" s="154" t="s">
        <v>839</v>
      </c>
      <c r="C312" s="155">
        <v>135.66999999999999</v>
      </c>
      <c r="D312" s="156"/>
      <c r="E312" s="157">
        <v>8</v>
      </c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9">
        <f t="shared" si="67"/>
        <v>8</v>
      </c>
      <c r="AF312" s="160">
        <v>8</v>
      </c>
      <c r="AG312" s="160"/>
      <c r="AH312" s="161">
        <f t="shared" si="65"/>
        <v>1085.3599999999999</v>
      </c>
      <c r="AI312" s="161"/>
      <c r="AJ312" s="162"/>
      <c r="AK312" s="161">
        <f t="shared" si="78"/>
        <v>217.072</v>
      </c>
      <c r="AL312" s="161">
        <f t="shared" si="77"/>
        <v>4124.3680000000004</v>
      </c>
      <c r="AM312" s="163">
        <f t="shared" si="68"/>
        <v>3505.7128000000002</v>
      </c>
      <c r="AN312" s="163">
        <f t="shared" si="76"/>
        <v>3436.11409</v>
      </c>
      <c r="AO312" s="163">
        <f t="shared" si="63"/>
        <v>3196.3851999999997</v>
      </c>
      <c r="AP312" s="163">
        <f t="shared" si="69"/>
        <v>3985.8923443999997</v>
      </c>
      <c r="AQ312" s="164">
        <f t="shared" si="70"/>
        <v>3707.8068319999993</v>
      </c>
      <c r="AR312" s="165">
        <f t="shared" si="71"/>
        <v>4783.0708132799991</v>
      </c>
      <c r="AS312" s="166">
        <f t="shared" si="66"/>
        <v>6802.6294699999999</v>
      </c>
    </row>
    <row r="313" spans="1:46" s="72" customFormat="1">
      <c r="A313" s="64" t="s">
        <v>593</v>
      </c>
      <c r="B313" s="104" t="s">
        <v>845</v>
      </c>
      <c r="C313" s="65">
        <v>93.7</v>
      </c>
      <c r="D313" s="109"/>
      <c r="E313" s="73">
        <v>4</v>
      </c>
      <c r="F313" s="67"/>
      <c r="G313" s="67">
        <v>2</v>
      </c>
      <c r="H313" s="67">
        <v>1</v>
      </c>
      <c r="I313" s="67"/>
      <c r="J313" s="67"/>
      <c r="K313" s="67"/>
      <c r="L313" s="67"/>
      <c r="M313" s="67"/>
      <c r="N313" s="96"/>
      <c r="O313" s="24"/>
      <c r="P313" s="24"/>
      <c r="Q313" s="24"/>
      <c r="R313" s="24"/>
      <c r="S313" s="24">
        <v>1</v>
      </c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67"/>
      <c r="AE313" s="26">
        <f t="shared" si="67"/>
        <v>0</v>
      </c>
      <c r="AF313" s="151"/>
      <c r="AG313" s="151"/>
      <c r="AH313" s="68">
        <f t="shared" si="65"/>
        <v>0</v>
      </c>
      <c r="AI313" s="68"/>
      <c r="AJ313" s="69"/>
      <c r="AK313" s="1">
        <f t="shared" si="78"/>
        <v>149.92000000000002</v>
      </c>
      <c r="AL313" s="1">
        <f t="shared" si="77"/>
        <v>2848.4800000000005</v>
      </c>
      <c r="AM313" s="70">
        <f t="shared" si="68"/>
        <v>2421.2080000000005</v>
      </c>
      <c r="AN313" s="132">
        <f t="shared" si="76"/>
        <v>2373.1399000000001</v>
      </c>
      <c r="AO313" s="62">
        <f t="shared" si="63"/>
        <v>2207.5720000000001</v>
      </c>
      <c r="AP313" s="62">
        <f t="shared" si="69"/>
        <v>2752.8422839999998</v>
      </c>
      <c r="AQ313" s="91">
        <f t="shared" si="70"/>
        <v>2560.78352</v>
      </c>
      <c r="AR313" s="134">
        <f t="shared" si="71"/>
        <v>3303.4107407999995</v>
      </c>
      <c r="AS313" s="71">
        <f t="shared" si="66"/>
        <v>4698.2116999999989</v>
      </c>
      <c r="AT313" s="72">
        <v>6390</v>
      </c>
    </row>
    <row r="314" spans="1:46" s="72" customFormat="1">
      <c r="A314" s="64" t="s">
        <v>595</v>
      </c>
      <c r="B314" s="64" t="s">
        <v>596</v>
      </c>
      <c r="C314" s="65">
        <v>121.8</v>
      </c>
      <c r="D314" s="109"/>
      <c r="E314" s="73">
        <v>4</v>
      </c>
      <c r="F314" s="67"/>
      <c r="G314" s="67">
        <v>1</v>
      </c>
      <c r="H314" s="67">
        <v>1</v>
      </c>
      <c r="I314" s="67"/>
      <c r="J314" s="67"/>
      <c r="K314" s="67"/>
      <c r="L314" s="67"/>
      <c r="M314" s="67"/>
      <c r="N314" s="96"/>
      <c r="O314" s="24">
        <v>2</v>
      </c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67"/>
      <c r="AE314" s="26">
        <f t="shared" si="67"/>
        <v>0</v>
      </c>
      <c r="AF314" s="151"/>
      <c r="AG314" s="151"/>
      <c r="AH314" s="68">
        <f t="shared" si="65"/>
        <v>0</v>
      </c>
      <c r="AI314" s="68"/>
      <c r="AJ314" s="69"/>
      <c r="AK314" s="1">
        <f t="shared" si="78"/>
        <v>194.88</v>
      </c>
      <c r="AL314" s="1">
        <f t="shared" si="77"/>
        <v>3702.72</v>
      </c>
      <c r="AM314" s="70">
        <f t="shared" si="68"/>
        <v>3147.3119999999999</v>
      </c>
      <c r="AN314" s="132">
        <f t="shared" si="76"/>
        <v>3084.8285999999998</v>
      </c>
      <c r="AO314" s="62">
        <f t="shared" si="63"/>
        <v>2869.6079999999997</v>
      </c>
      <c r="AP314" s="62">
        <f t="shared" si="69"/>
        <v>3578.4011759999994</v>
      </c>
      <c r="AQ314" s="91">
        <f t="shared" si="70"/>
        <v>3328.7452799999996</v>
      </c>
      <c r="AR314" s="134">
        <f t="shared" si="71"/>
        <v>4294.0814111999989</v>
      </c>
      <c r="AS314" s="71">
        <f t="shared" si="66"/>
        <v>6107.1737999999996</v>
      </c>
      <c r="AT314" s="72">
        <v>6390</v>
      </c>
    </row>
    <row r="315" spans="1:46" s="154" customFormat="1">
      <c r="A315" s="153" t="s">
        <v>597</v>
      </c>
      <c r="B315" s="154" t="s">
        <v>846</v>
      </c>
      <c r="C315" s="155">
        <v>121.8</v>
      </c>
      <c r="D315" s="156">
        <v>138.29</v>
      </c>
      <c r="E315" s="157">
        <v>2</v>
      </c>
      <c r="F315" s="158"/>
      <c r="G315" s="158"/>
      <c r="H315" s="158">
        <v>1</v>
      </c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9">
        <f t="shared" si="67"/>
        <v>1</v>
      </c>
      <c r="AF315" s="160">
        <v>1</v>
      </c>
      <c r="AG315" s="160"/>
      <c r="AH315" s="161">
        <f t="shared" si="65"/>
        <v>121.8</v>
      </c>
      <c r="AI315" s="161"/>
      <c r="AJ315" s="162"/>
      <c r="AK315" s="161">
        <f t="shared" si="78"/>
        <v>194.88</v>
      </c>
      <c r="AL315" s="161">
        <f t="shared" si="77"/>
        <v>3702.72</v>
      </c>
      <c r="AM315" s="163">
        <f t="shared" si="68"/>
        <v>3147.3119999999999</v>
      </c>
      <c r="AN315" s="163">
        <f t="shared" si="76"/>
        <v>3084.8285999999998</v>
      </c>
      <c r="AO315" s="163">
        <f t="shared" si="63"/>
        <v>2869.6079999999997</v>
      </c>
      <c r="AP315" s="163">
        <f t="shared" si="69"/>
        <v>3578.4011759999994</v>
      </c>
      <c r="AQ315" s="164">
        <f t="shared" si="70"/>
        <v>3328.7452799999996</v>
      </c>
      <c r="AR315" s="165">
        <f t="shared" si="71"/>
        <v>4294.0814111999989</v>
      </c>
      <c r="AS315" s="166">
        <f t="shared" si="66"/>
        <v>6107.1737999999996</v>
      </c>
      <c r="AT315" s="154">
        <v>6390</v>
      </c>
    </row>
    <row r="316" spans="1:46" s="72" customFormat="1">
      <c r="A316" s="64" t="s">
        <v>599</v>
      </c>
      <c r="B316" s="64" t="s">
        <v>600</v>
      </c>
      <c r="C316" s="34">
        <v>14.09</v>
      </c>
      <c r="D316" s="130">
        <v>16.39</v>
      </c>
      <c r="E316" s="73">
        <v>28</v>
      </c>
      <c r="F316" s="67">
        <v>2</v>
      </c>
      <c r="G316" s="67"/>
      <c r="H316" s="67">
        <v>6</v>
      </c>
      <c r="I316" s="67"/>
      <c r="J316" s="67"/>
      <c r="K316" s="67"/>
      <c r="L316" s="67"/>
      <c r="M316" s="67"/>
      <c r="N316" s="96"/>
      <c r="O316" s="24">
        <f>16+2</f>
        <v>18</v>
      </c>
      <c r="P316" s="24">
        <v>2</v>
      </c>
      <c r="Q316" s="24">
        <v>1</v>
      </c>
      <c r="R316" s="24"/>
      <c r="S316" s="24"/>
      <c r="T316" s="24"/>
      <c r="U316" s="24"/>
      <c r="V316" s="24">
        <v>1</v>
      </c>
      <c r="W316" s="24"/>
      <c r="X316" s="24"/>
      <c r="Y316" s="24">
        <v>2</v>
      </c>
      <c r="Z316" s="24"/>
      <c r="AA316" s="24"/>
      <c r="AB316" s="24"/>
      <c r="AC316" s="24"/>
      <c r="AD316" s="67"/>
      <c r="AE316" s="26">
        <f t="shared" si="67"/>
        <v>-4</v>
      </c>
      <c r="AF316" s="151"/>
      <c r="AG316" s="151"/>
      <c r="AH316" s="68">
        <f t="shared" si="65"/>
        <v>-56.36</v>
      </c>
      <c r="AI316" s="68"/>
      <c r="AJ316" s="69"/>
      <c r="AK316" s="1">
        <f>+D316*$AK$6</f>
        <v>26.224000000000004</v>
      </c>
      <c r="AL316" s="1">
        <f t="shared" si="77"/>
        <v>498.25600000000009</v>
      </c>
      <c r="AM316" s="70">
        <f t="shared" si="68"/>
        <v>423.51760000000007</v>
      </c>
      <c r="AN316" s="132">
        <f t="shared" si="76"/>
        <v>415.10953000000001</v>
      </c>
      <c r="AO316" s="62">
        <f t="shared" si="63"/>
        <v>331.96039999999999</v>
      </c>
      <c r="AP316" s="62">
        <f t="shared" si="69"/>
        <v>481.52705479999997</v>
      </c>
      <c r="AQ316" s="91">
        <f t="shared" si="70"/>
        <v>385.07406399999996</v>
      </c>
      <c r="AR316" s="134">
        <f t="shared" si="71"/>
        <v>577.83246575999999</v>
      </c>
      <c r="AS316" s="71">
        <f t="shared" si="66"/>
        <v>706.48669000000007</v>
      </c>
      <c r="AT316" s="72">
        <v>750</v>
      </c>
    </row>
    <row r="317" spans="1:46" s="72" customFormat="1">
      <c r="A317" s="64" t="s">
        <v>601</v>
      </c>
      <c r="B317" s="104" t="s">
        <v>847</v>
      </c>
      <c r="C317" s="34">
        <v>14.09</v>
      </c>
      <c r="D317" s="130">
        <v>16.39</v>
      </c>
      <c r="E317" s="73">
        <v>113</v>
      </c>
      <c r="F317" s="67">
        <v>2</v>
      </c>
      <c r="G317" s="67"/>
      <c r="H317" s="67">
        <v>6</v>
      </c>
      <c r="I317" s="67"/>
      <c r="J317" s="67"/>
      <c r="K317" s="67"/>
      <c r="L317" s="67"/>
      <c r="M317" s="67"/>
      <c r="N317" s="96"/>
      <c r="O317" s="24">
        <v>10</v>
      </c>
      <c r="P317" s="24"/>
      <c r="Q317" s="24">
        <v>1</v>
      </c>
      <c r="R317" s="24"/>
      <c r="S317" s="24"/>
      <c r="T317" s="24"/>
      <c r="U317" s="24">
        <v>3</v>
      </c>
      <c r="V317" s="24"/>
      <c r="W317" s="24"/>
      <c r="X317" s="24"/>
      <c r="Y317" s="24">
        <v>2</v>
      </c>
      <c r="Z317" s="24"/>
      <c r="AA317" s="24"/>
      <c r="AB317" s="24"/>
      <c r="AC317" s="24"/>
      <c r="AD317" s="67"/>
      <c r="AE317" s="26">
        <f t="shared" si="67"/>
        <v>89</v>
      </c>
      <c r="AF317" s="151">
        <v>80</v>
      </c>
      <c r="AG317" s="151"/>
      <c r="AH317" s="68">
        <f t="shared" si="65"/>
        <v>1254.01</v>
      </c>
      <c r="AI317" s="68"/>
      <c r="AJ317" s="69"/>
      <c r="AK317" s="1">
        <f t="shared" ref="AK317:AK319" si="79">+D317*$AK$6</f>
        <v>26.224000000000004</v>
      </c>
      <c r="AL317" s="1">
        <f t="shared" si="77"/>
        <v>498.25600000000009</v>
      </c>
      <c r="AM317" s="70">
        <f t="shared" si="68"/>
        <v>423.51760000000007</v>
      </c>
      <c r="AN317" s="132">
        <f t="shared" si="76"/>
        <v>415.10953000000001</v>
      </c>
      <c r="AO317" s="62">
        <f t="shared" si="63"/>
        <v>331.96039999999999</v>
      </c>
      <c r="AP317" s="62">
        <f t="shared" si="69"/>
        <v>481.52705479999997</v>
      </c>
      <c r="AQ317" s="91">
        <f t="shared" si="70"/>
        <v>385.07406399999996</v>
      </c>
      <c r="AR317" s="134">
        <f t="shared" si="71"/>
        <v>577.83246575999999</v>
      </c>
      <c r="AS317" s="71">
        <f t="shared" si="66"/>
        <v>706.48669000000007</v>
      </c>
      <c r="AT317" s="72">
        <v>750</v>
      </c>
    </row>
    <row r="318" spans="1:46" s="72" customFormat="1">
      <c r="A318" s="64" t="s">
        <v>603</v>
      </c>
      <c r="B318" s="104" t="s">
        <v>848</v>
      </c>
      <c r="C318" s="34">
        <v>14.09</v>
      </c>
      <c r="D318" s="130">
        <v>16.39</v>
      </c>
      <c r="E318" s="73">
        <v>39</v>
      </c>
      <c r="F318" s="67">
        <v>2</v>
      </c>
      <c r="G318" s="67"/>
      <c r="H318" s="67">
        <v>6</v>
      </c>
      <c r="I318" s="67"/>
      <c r="J318" s="67"/>
      <c r="K318" s="67"/>
      <c r="L318" s="67"/>
      <c r="M318" s="67"/>
      <c r="N318" s="96"/>
      <c r="O318" s="24">
        <v>20</v>
      </c>
      <c r="P318" s="24"/>
      <c r="Q318" s="24">
        <v>1</v>
      </c>
      <c r="R318" s="24"/>
      <c r="S318" s="135">
        <v>10</v>
      </c>
      <c r="T318" s="24"/>
      <c r="U318" s="24"/>
      <c r="V318" s="24">
        <v>1</v>
      </c>
      <c r="W318" s="24"/>
      <c r="X318" s="24"/>
      <c r="Y318" s="24">
        <v>2</v>
      </c>
      <c r="Z318" s="24"/>
      <c r="AA318" s="24"/>
      <c r="AB318" s="24"/>
      <c r="AC318" s="24"/>
      <c r="AD318" s="67"/>
      <c r="AE318" s="26">
        <f t="shared" si="67"/>
        <v>-3</v>
      </c>
      <c r="AF318" s="151"/>
      <c r="AG318" s="151"/>
      <c r="AH318" s="68">
        <f t="shared" si="65"/>
        <v>-42.269999999999996</v>
      </c>
      <c r="AI318" s="68"/>
      <c r="AJ318" s="69"/>
      <c r="AK318" s="1">
        <f t="shared" si="79"/>
        <v>26.224000000000004</v>
      </c>
      <c r="AL318" s="1">
        <f t="shared" si="77"/>
        <v>498.25600000000009</v>
      </c>
      <c r="AM318" s="70">
        <f t="shared" si="68"/>
        <v>423.51760000000007</v>
      </c>
      <c r="AN318" s="132">
        <f t="shared" si="76"/>
        <v>415.10953000000001</v>
      </c>
      <c r="AO318" s="62">
        <f t="shared" si="63"/>
        <v>331.96039999999999</v>
      </c>
      <c r="AP318" s="62">
        <f t="shared" si="69"/>
        <v>481.52705479999997</v>
      </c>
      <c r="AQ318" s="91">
        <f t="shared" si="70"/>
        <v>385.07406399999996</v>
      </c>
      <c r="AR318" s="134">
        <f t="shared" si="71"/>
        <v>577.83246575999999</v>
      </c>
      <c r="AS318" s="71">
        <f t="shared" si="66"/>
        <v>706.48669000000007</v>
      </c>
      <c r="AT318" s="72">
        <v>750</v>
      </c>
    </row>
    <row r="319" spans="1:46" s="72" customFormat="1">
      <c r="A319" s="64" t="s">
        <v>605</v>
      </c>
      <c r="B319" s="104" t="s">
        <v>849</v>
      </c>
      <c r="C319" s="34">
        <v>14.09</v>
      </c>
      <c r="D319" s="130">
        <v>16.39</v>
      </c>
      <c r="E319" s="73">
        <v>110</v>
      </c>
      <c r="F319" s="67">
        <v>2</v>
      </c>
      <c r="G319" s="67"/>
      <c r="H319" s="67">
        <v>6</v>
      </c>
      <c r="I319" s="67"/>
      <c r="J319" s="67"/>
      <c r="K319" s="67"/>
      <c r="L319" s="67"/>
      <c r="M319" s="67"/>
      <c r="N319" s="96"/>
      <c r="O319" s="24">
        <v>10</v>
      </c>
      <c r="P319" s="24">
        <v>2</v>
      </c>
      <c r="Q319" s="24">
        <v>1</v>
      </c>
      <c r="R319" s="24"/>
      <c r="S319" s="24"/>
      <c r="T319" s="24"/>
      <c r="U319" s="24">
        <v>3</v>
      </c>
      <c r="V319" s="24">
        <v>1</v>
      </c>
      <c r="W319" s="24"/>
      <c r="X319" s="24"/>
      <c r="Y319" s="24">
        <v>2</v>
      </c>
      <c r="Z319" s="24"/>
      <c r="AA319" s="24"/>
      <c r="AB319" s="24"/>
      <c r="AC319" s="24"/>
      <c r="AD319" s="67"/>
      <c r="AE319" s="26">
        <f t="shared" si="67"/>
        <v>83</v>
      </c>
      <c r="AF319" s="151">
        <v>76</v>
      </c>
      <c r="AG319" s="151"/>
      <c r="AH319" s="68">
        <f t="shared" si="65"/>
        <v>1169.47</v>
      </c>
      <c r="AI319" s="68"/>
      <c r="AJ319" s="69"/>
      <c r="AK319" s="1">
        <f t="shared" si="79"/>
        <v>26.224000000000004</v>
      </c>
      <c r="AL319" s="1">
        <f t="shared" si="77"/>
        <v>498.25600000000009</v>
      </c>
      <c r="AM319" s="70">
        <f t="shared" si="68"/>
        <v>423.51760000000007</v>
      </c>
      <c r="AN319" s="132">
        <f t="shared" si="76"/>
        <v>415.10953000000001</v>
      </c>
      <c r="AO319" s="62">
        <f t="shared" ref="AO319:AO360" si="80">C319*1.24*19</f>
        <v>331.96039999999999</v>
      </c>
      <c r="AP319" s="62">
        <f t="shared" si="69"/>
        <v>481.52705479999997</v>
      </c>
      <c r="AQ319" s="91">
        <f t="shared" si="70"/>
        <v>385.07406399999996</v>
      </c>
      <c r="AR319" s="134">
        <f t="shared" si="71"/>
        <v>577.83246575999999</v>
      </c>
      <c r="AS319" s="71">
        <f t="shared" si="66"/>
        <v>706.48669000000007</v>
      </c>
      <c r="AT319" s="72">
        <v>750</v>
      </c>
    </row>
    <row r="320" spans="1:46" s="72" customFormat="1">
      <c r="A320" s="64" t="s">
        <v>607</v>
      </c>
      <c r="B320" s="104" t="s">
        <v>850</v>
      </c>
      <c r="C320" s="34">
        <v>22.21</v>
      </c>
      <c r="D320" s="109">
        <v>20.59</v>
      </c>
      <c r="E320" s="73">
        <v>42</v>
      </c>
      <c r="F320" s="67"/>
      <c r="G320" s="67">
        <v>10</v>
      </c>
      <c r="H320" s="67"/>
      <c r="I320" s="67"/>
      <c r="J320" s="67"/>
      <c r="K320" s="67"/>
      <c r="L320" s="67"/>
      <c r="M320" s="67"/>
      <c r="N320" s="96"/>
      <c r="O320" s="24">
        <v>2</v>
      </c>
      <c r="P320" s="24"/>
      <c r="Q320" s="24"/>
      <c r="R320" s="24"/>
      <c r="S320" s="24"/>
      <c r="T320" s="24"/>
      <c r="U320" s="24"/>
      <c r="V320" s="24">
        <v>2</v>
      </c>
      <c r="W320" s="24"/>
      <c r="X320" s="24"/>
      <c r="Y320" s="24">
        <v>2</v>
      </c>
      <c r="Z320" s="24">
        <v>5</v>
      </c>
      <c r="AA320" s="24"/>
      <c r="AB320" s="24"/>
      <c r="AC320" s="24"/>
      <c r="AD320" s="67"/>
      <c r="AE320" s="26">
        <f t="shared" si="67"/>
        <v>21</v>
      </c>
      <c r="AF320" s="151">
        <v>17</v>
      </c>
      <c r="AG320" s="151"/>
      <c r="AH320" s="68">
        <f t="shared" si="65"/>
        <v>466.41</v>
      </c>
      <c r="AI320" s="68"/>
      <c r="AJ320" s="69"/>
      <c r="AK320" s="1">
        <f>+C320*$AK$6</f>
        <v>35.536000000000001</v>
      </c>
      <c r="AL320" s="1">
        <f t="shared" si="77"/>
        <v>675.18399999999997</v>
      </c>
      <c r="AM320" s="70">
        <f t="shared" si="68"/>
        <v>573.90639999999996</v>
      </c>
      <c r="AN320" s="132">
        <f t="shared" si="76"/>
        <v>562.51267000000007</v>
      </c>
      <c r="AO320" s="62">
        <f t="shared" si="80"/>
        <v>523.26760000000002</v>
      </c>
      <c r="AP320" s="62">
        <f t="shared" si="69"/>
        <v>652.5146972</v>
      </c>
      <c r="AQ320" s="91">
        <f t="shared" si="70"/>
        <v>606.99041599999998</v>
      </c>
      <c r="AR320" s="134">
        <f t="shared" si="71"/>
        <v>783.01763663999998</v>
      </c>
      <c r="AS320" s="71">
        <f t="shared" si="66"/>
        <v>1113.6316099999999</v>
      </c>
      <c r="AT320" s="72">
        <v>1169</v>
      </c>
    </row>
    <row r="321" spans="1:46" s="154" customFormat="1">
      <c r="A321" s="153" t="s">
        <v>609</v>
      </c>
      <c r="B321" s="154" t="s">
        <v>851</v>
      </c>
      <c r="C321" s="155">
        <v>1.56</v>
      </c>
      <c r="D321" s="156">
        <v>2.09</v>
      </c>
      <c r="E321" s="157">
        <v>129</v>
      </c>
      <c r="F321" s="158"/>
      <c r="G321" s="158"/>
      <c r="H321" s="158">
        <v>4</v>
      </c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9">
        <f t="shared" si="67"/>
        <v>125</v>
      </c>
      <c r="AF321" s="160">
        <v>125</v>
      </c>
      <c r="AG321" s="160"/>
      <c r="AH321" s="161">
        <f t="shared" si="65"/>
        <v>195</v>
      </c>
      <c r="AI321" s="161"/>
      <c r="AJ321" s="162"/>
      <c r="AK321" s="161">
        <f>+D321*$AK$6</f>
        <v>3.3439999999999999</v>
      </c>
      <c r="AL321" s="161">
        <f t="shared" si="77"/>
        <v>63.535999999999994</v>
      </c>
      <c r="AM321" s="163">
        <f t="shared" si="68"/>
        <v>54.005599999999994</v>
      </c>
      <c r="AN321" s="163">
        <f t="shared" si="76"/>
        <v>52.933429999999994</v>
      </c>
      <c r="AO321" s="163">
        <f t="shared" si="80"/>
        <v>36.753600000000006</v>
      </c>
      <c r="AP321" s="163">
        <f t="shared" si="69"/>
        <v>61.402778799999986</v>
      </c>
      <c r="AQ321" s="164">
        <f t="shared" si="70"/>
        <v>42.634176000000004</v>
      </c>
      <c r="AR321" s="165">
        <f>AN321*$AL$4*$AR$6</f>
        <v>73.683334559999977</v>
      </c>
      <c r="AS321" s="166">
        <f t="shared" si="66"/>
        <v>78.219959999999986</v>
      </c>
    </row>
    <row r="322" spans="1:46" s="72" customFormat="1">
      <c r="A322" s="64" t="s">
        <v>611</v>
      </c>
      <c r="B322" s="104" t="s">
        <v>852</v>
      </c>
      <c r="C322" s="65">
        <v>48.42</v>
      </c>
      <c r="D322" s="130">
        <v>67.19</v>
      </c>
      <c r="E322" s="73">
        <v>23</v>
      </c>
      <c r="F322" s="67"/>
      <c r="G322" s="67"/>
      <c r="H322" s="67"/>
      <c r="I322" s="67"/>
      <c r="J322" s="67"/>
      <c r="K322" s="67"/>
      <c r="L322" s="67"/>
      <c r="M322" s="67"/>
      <c r="N322" s="96"/>
      <c r="O322" s="24">
        <v>2</v>
      </c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67"/>
      <c r="AE322" s="26">
        <f t="shared" si="67"/>
        <v>21</v>
      </c>
      <c r="AF322" s="151">
        <v>17</v>
      </c>
      <c r="AG322" s="151"/>
      <c r="AH322" s="68">
        <f t="shared" si="65"/>
        <v>1016.82</v>
      </c>
      <c r="AI322" s="68"/>
      <c r="AJ322" s="69"/>
      <c r="AK322" s="1">
        <f>+D322*$AK$6</f>
        <v>107.504</v>
      </c>
      <c r="AL322" s="1">
        <f t="shared" si="77"/>
        <v>2042.576</v>
      </c>
      <c r="AM322" s="70">
        <f t="shared" si="68"/>
        <v>1736.1895999999999</v>
      </c>
      <c r="AN322" s="132">
        <f t="shared" si="76"/>
        <v>1701.7211299999999</v>
      </c>
      <c r="AO322" s="62">
        <f t="shared" si="80"/>
        <v>1140.7752</v>
      </c>
      <c r="AP322" s="62">
        <f t="shared" si="69"/>
        <v>1973.9965107999997</v>
      </c>
      <c r="AQ322" s="91">
        <f t="shared" si="70"/>
        <v>1323.2992319999998</v>
      </c>
      <c r="AR322" s="134">
        <f t="shared" ref="AR322:AR360" si="81">AN322*$AL$4*$AR$6</f>
        <v>2368.7958129599997</v>
      </c>
      <c r="AS322" s="71">
        <f t="shared" si="66"/>
        <v>2427.8272199999997</v>
      </c>
      <c r="AT322" s="72">
        <v>3306</v>
      </c>
    </row>
    <row r="323" spans="1:46" s="72" customFormat="1">
      <c r="A323" s="64" t="s">
        <v>613</v>
      </c>
      <c r="B323" s="104" t="s">
        <v>853</v>
      </c>
      <c r="C323" s="65">
        <v>72.41</v>
      </c>
      <c r="D323" s="109">
        <v>67.19</v>
      </c>
      <c r="E323" s="73">
        <v>18</v>
      </c>
      <c r="F323" s="67"/>
      <c r="G323" s="67"/>
      <c r="H323" s="67"/>
      <c r="I323" s="67"/>
      <c r="J323" s="67"/>
      <c r="K323" s="67"/>
      <c r="L323" s="67"/>
      <c r="M323" s="67"/>
      <c r="N323" s="96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67"/>
      <c r="AE323" s="26">
        <f t="shared" si="67"/>
        <v>18</v>
      </c>
      <c r="AF323" s="151">
        <v>17</v>
      </c>
      <c r="AG323" s="151"/>
      <c r="AH323" s="68">
        <f t="shared" si="65"/>
        <v>1303.3799999999999</v>
      </c>
      <c r="AI323" s="68"/>
      <c r="AJ323" s="69"/>
      <c r="AK323" s="1">
        <f>+C323*$AK$6</f>
        <v>115.85599999999999</v>
      </c>
      <c r="AL323" s="1">
        <f t="shared" si="77"/>
        <v>2201.2640000000001</v>
      </c>
      <c r="AM323" s="70">
        <f t="shared" si="68"/>
        <v>1871.0744</v>
      </c>
      <c r="AN323" s="132">
        <f t="shared" si="76"/>
        <v>1833.9280699999997</v>
      </c>
      <c r="AO323" s="62">
        <f t="shared" si="80"/>
        <v>1705.9795999999999</v>
      </c>
      <c r="AP323" s="62">
        <f t="shared" si="69"/>
        <v>2127.3565611999993</v>
      </c>
      <c r="AQ323" s="91">
        <f t="shared" si="70"/>
        <v>1978.9363359999998</v>
      </c>
      <c r="AR323" s="134">
        <f t="shared" si="81"/>
        <v>2552.8278734399992</v>
      </c>
      <c r="AS323" s="71">
        <f t="shared" si="66"/>
        <v>3630.7098099999994</v>
      </c>
      <c r="AT323" s="72">
        <v>3306</v>
      </c>
    </row>
    <row r="324" spans="1:46" s="72" customFormat="1">
      <c r="A324" s="64" t="s">
        <v>615</v>
      </c>
      <c r="B324" s="104" t="s">
        <v>852</v>
      </c>
      <c r="C324" s="65">
        <v>75.48</v>
      </c>
      <c r="D324" s="109">
        <v>72.09</v>
      </c>
      <c r="E324" s="73">
        <v>22</v>
      </c>
      <c r="F324" s="67"/>
      <c r="G324" s="67"/>
      <c r="H324" s="67"/>
      <c r="I324" s="67"/>
      <c r="J324" s="67"/>
      <c r="K324" s="67"/>
      <c r="L324" s="67"/>
      <c r="M324" s="67"/>
      <c r="N324" s="96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>
        <v>2</v>
      </c>
      <c r="AA324" s="24"/>
      <c r="AB324" s="24"/>
      <c r="AC324" s="24"/>
      <c r="AD324" s="67"/>
      <c r="AE324" s="26">
        <f t="shared" si="67"/>
        <v>20</v>
      </c>
      <c r="AF324" s="151">
        <v>21</v>
      </c>
      <c r="AG324" s="151"/>
      <c r="AH324" s="68">
        <f t="shared" si="65"/>
        <v>1509.6000000000001</v>
      </c>
      <c r="AI324" s="68"/>
      <c r="AJ324" s="69"/>
      <c r="AK324" s="1">
        <f>+C324*$AK$6</f>
        <v>120.76800000000001</v>
      </c>
      <c r="AL324" s="1">
        <f t="shared" si="77"/>
        <v>2294.5920000000001</v>
      </c>
      <c r="AM324" s="70">
        <f t="shared" si="68"/>
        <v>1950.4032</v>
      </c>
      <c r="AN324" s="132">
        <f t="shared" si="76"/>
        <v>1911.6819600000001</v>
      </c>
      <c r="AO324" s="62">
        <f t="shared" si="80"/>
        <v>1778.3088</v>
      </c>
      <c r="AP324" s="62">
        <f t="shared" si="69"/>
        <v>2217.5510736000001</v>
      </c>
      <c r="AQ324" s="91">
        <f t="shared" si="70"/>
        <v>2062.8382079999997</v>
      </c>
      <c r="AR324" s="134">
        <f t="shared" si="81"/>
        <v>2661.0612883200001</v>
      </c>
      <c r="AS324" s="71">
        <f t="shared" si="66"/>
        <v>3784.6426799999995</v>
      </c>
      <c r="AT324" s="72">
        <v>3527</v>
      </c>
    </row>
    <row r="325" spans="1:46" s="72" customFormat="1">
      <c r="A325" s="64" t="s">
        <v>617</v>
      </c>
      <c r="B325" s="104" t="s">
        <v>854</v>
      </c>
      <c r="C325" s="65">
        <v>77.73</v>
      </c>
      <c r="D325" s="109">
        <v>72.09</v>
      </c>
      <c r="E325" s="73">
        <v>20</v>
      </c>
      <c r="F325" s="67"/>
      <c r="G325" s="67"/>
      <c r="H325" s="67"/>
      <c r="I325" s="67"/>
      <c r="J325" s="67"/>
      <c r="K325" s="67"/>
      <c r="L325" s="67"/>
      <c r="M325" s="67"/>
      <c r="N325" s="96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67"/>
      <c r="AE325" s="26">
        <f t="shared" si="67"/>
        <v>20</v>
      </c>
      <c r="AF325" s="151">
        <v>19</v>
      </c>
      <c r="AG325" s="151"/>
      <c r="AH325" s="68">
        <f t="shared" si="65"/>
        <v>1554.6000000000001</v>
      </c>
      <c r="AI325" s="68"/>
      <c r="AJ325" s="69"/>
      <c r="AK325" s="1">
        <f>+C325*$AK$6</f>
        <v>124.36800000000001</v>
      </c>
      <c r="AL325" s="1">
        <f t="shared" si="77"/>
        <v>2362.9920000000002</v>
      </c>
      <c r="AM325" s="70">
        <f t="shared" si="68"/>
        <v>2008.5432000000001</v>
      </c>
      <c r="AN325" s="132">
        <f t="shared" si="76"/>
        <v>1968.6677100000002</v>
      </c>
      <c r="AO325" s="62">
        <f t="shared" si="80"/>
        <v>1831.3188</v>
      </c>
      <c r="AP325" s="62">
        <f t="shared" si="69"/>
        <v>2283.6545436000001</v>
      </c>
      <c r="AQ325" s="91">
        <f t="shared" si="70"/>
        <v>2124.329808</v>
      </c>
      <c r="AR325" s="134">
        <f t="shared" si="81"/>
        <v>2740.3854523200002</v>
      </c>
      <c r="AS325" s="71">
        <f t="shared" si="66"/>
        <v>3897.4599299999995</v>
      </c>
      <c r="AT325" s="72">
        <v>3527</v>
      </c>
    </row>
    <row r="326" spans="1:46" s="72" customFormat="1">
      <c r="A326" s="64" t="s">
        <v>619</v>
      </c>
      <c r="B326" s="104" t="s">
        <v>855</v>
      </c>
      <c r="C326" s="65">
        <v>77.73</v>
      </c>
      <c r="D326" s="109">
        <v>72.09</v>
      </c>
      <c r="E326" s="73">
        <v>20</v>
      </c>
      <c r="F326" s="67"/>
      <c r="G326" s="67"/>
      <c r="H326" s="67"/>
      <c r="I326" s="67"/>
      <c r="J326" s="67"/>
      <c r="K326" s="67"/>
      <c r="L326" s="67"/>
      <c r="M326" s="67"/>
      <c r="N326" s="96"/>
      <c r="O326" s="24"/>
      <c r="P326" s="24"/>
      <c r="Q326" s="24"/>
      <c r="R326" s="24"/>
      <c r="S326" s="24">
        <v>1</v>
      </c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67"/>
      <c r="AE326" s="26">
        <f t="shared" si="67"/>
        <v>19</v>
      </c>
      <c r="AF326" s="151">
        <v>18</v>
      </c>
      <c r="AG326" s="151"/>
      <c r="AH326" s="68">
        <f t="shared" si="65"/>
        <v>1476.8700000000001</v>
      </c>
      <c r="AI326" s="68"/>
      <c r="AJ326" s="69"/>
      <c r="AK326" s="1">
        <f>+C326*$AK$6</f>
        <v>124.36800000000001</v>
      </c>
      <c r="AL326" s="1">
        <f t="shared" si="77"/>
        <v>2362.9920000000002</v>
      </c>
      <c r="AM326" s="70">
        <f t="shared" si="68"/>
        <v>2008.5432000000001</v>
      </c>
      <c r="AN326" s="132">
        <f t="shared" si="76"/>
        <v>1968.6677100000002</v>
      </c>
      <c r="AO326" s="62">
        <f t="shared" si="80"/>
        <v>1831.3188</v>
      </c>
      <c r="AP326" s="62">
        <f t="shared" si="69"/>
        <v>2283.6545436000001</v>
      </c>
      <c r="AQ326" s="91">
        <f t="shared" si="70"/>
        <v>2124.329808</v>
      </c>
      <c r="AR326" s="134">
        <f t="shared" si="81"/>
        <v>2740.3854523200002</v>
      </c>
      <c r="AS326" s="71">
        <f t="shared" si="66"/>
        <v>3897.4599299999995</v>
      </c>
      <c r="AT326" s="72">
        <v>3527</v>
      </c>
    </row>
    <row r="327" spans="1:46" s="72" customFormat="1">
      <c r="A327" s="64" t="s">
        <v>621</v>
      </c>
      <c r="B327" s="104" t="s">
        <v>853</v>
      </c>
      <c r="C327" s="65">
        <v>77.73</v>
      </c>
      <c r="D327" s="109">
        <v>72.09</v>
      </c>
      <c r="E327" s="73">
        <v>18</v>
      </c>
      <c r="F327" s="67"/>
      <c r="G327" s="67"/>
      <c r="H327" s="67"/>
      <c r="I327" s="67"/>
      <c r="J327" s="67"/>
      <c r="K327" s="67"/>
      <c r="L327" s="67"/>
      <c r="M327" s="67"/>
      <c r="N327" s="96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67"/>
      <c r="AE327" s="26">
        <f t="shared" si="67"/>
        <v>18</v>
      </c>
      <c r="AF327" s="151">
        <v>15</v>
      </c>
      <c r="AG327" s="151"/>
      <c r="AH327" s="68">
        <f t="shared" ref="AH327:AH360" si="82">+AE327*C327</f>
        <v>1399.14</v>
      </c>
      <c r="AI327" s="68"/>
      <c r="AJ327" s="69"/>
      <c r="AK327" s="1">
        <f>+C327*$AK$6</f>
        <v>124.36800000000001</v>
      </c>
      <c r="AL327" s="1">
        <f t="shared" si="77"/>
        <v>2362.9920000000002</v>
      </c>
      <c r="AM327" s="70">
        <f t="shared" si="68"/>
        <v>2008.5432000000001</v>
      </c>
      <c r="AN327" s="132">
        <f t="shared" si="76"/>
        <v>1968.6677100000002</v>
      </c>
      <c r="AO327" s="62">
        <f t="shared" si="80"/>
        <v>1831.3188</v>
      </c>
      <c r="AP327" s="62">
        <f t="shared" si="69"/>
        <v>2283.6545436000001</v>
      </c>
      <c r="AQ327" s="91">
        <f t="shared" si="70"/>
        <v>2124.329808</v>
      </c>
      <c r="AR327" s="134">
        <f t="shared" si="81"/>
        <v>2740.3854523200002</v>
      </c>
      <c r="AS327" s="71">
        <f t="shared" si="66"/>
        <v>3897.4599299999995</v>
      </c>
      <c r="AT327" s="72">
        <v>3527</v>
      </c>
    </row>
    <row r="328" spans="1:46" s="72" customFormat="1">
      <c r="A328" s="64" t="s">
        <v>623</v>
      </c>
      <c r="B328" s="104" t="s">
        <v>856</v>
      </c>
      <c r="C328" s="65">
        <v>345.66</v>
      </c>
      <c r="D328" s="130">
        <v>411.63</v>
      </c>
      <c r="E328" s="73">
        <v>2</v>
      </c>
      <c r="F328" s="67"/>
      <c r="G328" s="67"/>
      <c r="H328" s="67"/>
      <c r="I328" s="67"/>
      <c r="J328" s="67">
        <v>1</v>
      </c>
      <c r="K328" s="67"/>
      <c r="L328" s="67"/>
      <c r="M328" s="67"/>
      <c r="N328" s="96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67"/>
      <c r="AE328" s="26">
        <f t="shared" ref="AE328:AE360" si="83">-SUM(F328:AD328)+E328</f>
        <v>1</v>
      </c>
      <c r="AF328" s="151"/>
      <c r="AG328" s="151"/>
      <c r="AH328" s="68">
        <f t="shared" si="82"/>
        <v>345.66</v>
      </c>
      <c r="AI328" s="68"/>
      <c r="AJ328" s="69"/>
      <c r="AK328" s="1">
        <f>+D328*$AK$6</f>
        <v>658.60800000000006</v>
      </c>
      <c r="AL328" s="1">
        <f t="shared" si="77"/>
        <v>12513.552000000001</v>
      </c>
      <c r="AM328" s="70">
        <f t="shared" ref="AM328:AM360" si="84">+AL328*0.85</f>
        <v>10636.519200000001</v>
      </c>
      <c r="AN328" s="132">
        <f t="shared" si="76"/>
        <v>10425.353009999999</v>
      </c>
      <c r="AO328" s="62">
        <f t="shared" si="80"/>
        <v>8143.7496000000001</v>
      </c>
      <c r="AP328" s="62">
        <f t="shared" ref="AP328:AP360" si="85">AN328*1.16</f>
        <v>12093.409491599998</v>
      </c>
      <c r="AQ328" s="91">
        <f t="shared" ref="AQ328:AQ360" si="86">+AO328*1.16</f>
        <v>9446.7495359999994</v>
      </c>
      <c r="AR328" s="134">
        <f t="shared" si="81"/>
        <v>14512.091389919997</v>
      </c>
      <c r="AS328" s="71">
        <f t="shared" ref="AS328:AS360" si="87">+C328*1.16/0.5*19*1.1375</f>
        <v>17331.73806</v>
      </c>
      <c r="AT328" s="72">
        <v>18754</v>
      </c>
    </row>
    <row r="329" spans="1:46" s="72" customFormat="1">
      <c r="A329" s="64" t="s">
        <v>702</v>
      </c>
      <c r="B329" s="104" t="s">
        <v>857</v>
      </c>
      <c r="C329" s="65">
        <v>602.23</v>
      </c>
      <c r="D329" s="109">
        <v>516.75</v>
      </c>
      <c r="E329" s="73">
        <v>9</v>
      </c>
      <c r="F329" s="67"/>
      <c r="G329" s="67"/>
      <c r="H329" s="67"/>
      <c r="I329" s="67"/>
      <c r="J329" s="67"/>
      <c r="K329" s="67"/>
      <c r="L329" s="67"/>
      <c r="M329" s="67"/>
      <c r="N329" s="96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67"/>
      <c r="AE329" s="26">
        <f t="shared" si="83"/>
        <v>9</v>
      </c>
      <c r="AF329" s="151"/>
      <c r="AG329" s="151"/>
      <c r="AH329" s="68">
        <f t="shared" si="82"/>
        <v>5420.07</v>
      </c>
      <c r="AI329" s="68"/>
      <c r="AJ329" s="69"/>
      <c r="AK329" s="1">
        <f t="shared" ref="AK329:AK338" si="88">+C329*$AK$6</f>
        <v>963.5680000000001</v>
      </c>
      <c r="AL329" s="1">
        <f t="shared" si="77"/>
        <v>18307.792000000001</v>
      </c>
      <c r="AM329" s="70">
        <f t="shared" ref="AM329" si="89">+AL329*0.85</f>
        <v>15561.6232</v>
      </c>
      <c r="AN329" s="132">
        <f t="shared" si="76"/>
        <v>15252.67921</v>
      </c>
      <c r="AO329" s="62">
        <f t="shared" ref="AO329" si="90">C329*1.24*19</f>
        <v>14188.5388</v>
      </c>
      <c r="AP329" s="62">
        <f t="shared" ref="AP329" si="91">AN329*1.16</f>
        <v>17693.107883599998</v>
      </c>
      <c r="AQ329" s="91">
        <f t="shared" ref="AQ329" si="92">+AO329*1.16</f>
        <v>16458.705008000001</v>
      </c>
      <c r="AR329" s="133">
        <f t="shared" si="81"/>
        <v>21231.729460319995</v>
      </c>
      <c r="AS329" s="71">
        <f t="shared" ref="AS329" si="93">+C329*1.16/0.5*19*1.1375</f>
        <v>30196.414429999993</v>
      </c>
    </row>
    <row r="330" spans="1:46" s="154" customFormat="1">
      <c r="A330" s="153" t="s">
        <v>625</v>
      </c>
      <c r="B330" s="154" t="s">
        <v>858</v>
      </c>
      <c r="C330" s="155">
        <v>419.4</v>
      </c>
      <c r="D330" s="156">
        <v>526.48</v>
      </c>
      <c r="E330" s="157">
        <v>3</v>
      </c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9">
        <f t="shared" si="83"/>
        <v>3</v>
      </c>
      <c r="AF330" s="160">
        <v>3</v>
      </c>
      <c r="AG330" s="160"/>
      <c r="AH330" s="161">
        <f t="shared" si="82"/>
        <v>1258.1999999999998</v>
      </c>
      <c r="AI330" s="161"/>
      <c r="AJ330" s="162"/>
      <c r="AK330" s="161">
        <f t="shared" si="88"/>
        <v>671.04</v>
      </c>
      <c r="AL330" s="161">
        <f t="shared" si="77"/>
        <v>12749.759999999998</v>
      </c>
      <c r="AM330" s="163">
        <f t="shared" si="84"/>
        <v>10837.295999999998</v>
      </c>
      <c r="AN330" s="163">
        <f t="shared" si="76"/>
        <v>10622.1438</v>
      </c>
      <c r="AO330" s="163">
        <f t="shared" si="80"/>
        <v>9881.0639999999985</v>
      </c>
      <c r="AP330" s="163">
        <f t="shared" si="85"/>
        <v>12321.686807999999</v>
      </c>
      <c r="AQ330" s="164">
        <f t="shared" si="86"/>
        <v>11462.034239999997</v>
      </c>
      <c r="AR330" s="165">
        <f t="shared" si="81"/>
        <v>14786.024169599998</v>
      </c>
      <c r="AS330" s="166">
        <f t="shared" si="87"/>
        <v>21029.135399999996</v>
      </c>
      <c r="AT330" s="154">
        <v>24905</v>
      </c>
    </row>
    <row r="331" spans="1:46" s="72" customFormat="1">
      <c r="A331" s="64" t="s">
        <v>627</v>
      </c>
      <c r="B331" s="104" t="s">
        <v>859</v>
      </c>
      <c r="C331" s="65">
        <v>302.52999999999997</v>
      </c>
      <c r="D331" s="109">
        <v>280.58999999999997</v>
      </c>
      <c r="E331" s="73">
        <v>1</v>
      </c>
      <c r="F331" s="67"/>
      <c r="G331" s="67"/>
      <c r="H331" s="67"/>
      <c r="I331" s="67"/>
      <c r="J331" s="67"/>
      <c r="K331" s="67"/>
      <c r="L331" s="67"/>
      <c r="M331" s="67"/>
      <c r="N331" s="96"/>
      <c r="O331" s="24"/>
      <c r="P331" s="24"/>
      <c r="Q331" s="24"/>
      <c r="R331" s="24"/>
      <c r="S331" s="135">
        <v>1</v>
      </c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67"/>
      <c r="AE331" s="26">
        <f t="shared" si="83"/>
        <v>0</v>
      </c>
      <c r="AF331" s="151"/>
      <c r="AG331" s="151"/>
      <c r="AH331" s="68">
        <f t="shared" si="82"/>
        <v>0</v>
      </c>
      <c r="AI331" s="68"/>
      <c r="AJ331" s="69"/>
      <c r="AK331" s="1">
        <f t="shared" si="88"/>
        <v>484.048</v>
      </c>
      <c r="AL331" s="1">
        <f t="shared" si="77"/>
        <v>9196.9120000000003</v>
      </c>
      <c r="AM331" s="70">
        <f t="shared" si="84"/>
        <v>7817.3752000000004</v>
      </c>
      <c r="AN331" s="132">
        <f t="shared" si="76"/>
        <v>7662.1773099999991</v>
      </c>
      <c r="AO331" s="62">
        <f t="shared" si="80"/>
        <v>7127.6067999999987</v>
      </c>
      <c r="AP331" s="62">
        <f t="shared" si="85"/>
        <v>8888.125679599998</v>
      </c>
      <c r="AQ331" s="91">
        <f t="shared" si="86"/>
        <v>8268.0238879999979</v>
      </c>
      <c r="AR331" s="134">
        <f t="shared" si="81"/>
        <v>10665.750815519998</v>
      </c>
      <c r="AS331" s="71">
        <f t="shared" si="87"/>
        <v>15169.156729999997</v>
      </c>
      <c r="AT331" s="72">
        <v>12784</v>
      </c>
    </row>
    <row r="332" spans="1:46" s="154" customFormat="1">
      <c r="A332" s="153" t="s">
        <v>629</v>
      </c>
      <c r="B332" s="154" t="s">
        <v>860</v>
      </c>
      <c r="C332" s="155">
        <v>276.79000000000002</v>
      </c>
      <c r="D332" s="156">
        <v>256.79000000000002</v>
      </c>
      <c r="E332" s="157">
        <v>3</v>
      </c>
      <c r="F332" s="158"/>
      <c r="G332" s="158"/>
      <c r="H332" s="158"/>
      <c r="I332" s="158"/>
      <c r="J332" s="158">
        <v>1</v>
      </c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9">
        <f t="shared" si="83"/>
        <v>2</v>
      </c>
      <c r="AF332" s="160">
        <v>2</v>
      </c>
      <c r="AG332" s="160"/>
      <c r="AH332" s="161">
        <f t="shared" si="82"/>
        <v>553.58000000000004</v>
      </c>
      <c r="AI332" s="161"/>
      <c r="AJ332" s="162"/>
      <c r="AK332" s="161">
        <f t="shared" si="88"/>
        <v>442.86400000000003</v>
      </c>
      <c r="AL332" s="161">
        <f t="shared" si="77"/>
        <v>8414.4160000000011</v>
      </c>
      <c r="AM332" s="163">
        <f t="shared" si="84"/>
        <v>7152.2536000000009</v>
      </c>
      <c r="AN332" s="163">
        <f t="shared" si="76"/>
        <v>7010.2603300000001</v>
      </c>
      <c r="AO332" s="163">
        <f t="shared" si="80"/>
        <v>6521.1724000000004</v>
      </c>
      <c r="AP332" s="163">
        <f t="shared" si="85"/>
        <v>8131.9019827999991</v>
      </c>
      <c r="AQ332" s="164">
        <f t="shared" si="86"/>
        <v>7564.5599839999995</v>
      </c>
      <c r="AR332" s="165">
        <f t="shared" si="81"/>
        <v>9758.2823793599982</v>
      </c>
      <c r="AS332" s="166">
        <f t="shared" si="87"/>
        <v>13878.527389999997</v>
      </c>
      <c r="AT332" s="154">
        <v>12784</v>
      </c>
    </row>
    <row r="333" spans="1:46" s="154" customFormat="1">
      <c r="A333" s="153" t="s">
        <v>631</v>
      </c>
      <c r="B333" s="154" t="s">
        <v>861</v>
      </c>
      <c r="C333" s="155">
        <v>276.79000000000002</v>
      </c>
      <c r="D333" s="156">
        <v>256.79000000000002</v>
      </c>
      <c r="E333" s="157">
        <v>2</v>
      </c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>
        <v>1</v>
      </c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9">
        <f t="shared" si="83"/>
        <v>1</v>
      </c>
      <c r="AF333" s="160">
        <v>1</v>
      </c>
      <c r="AG333" s="160"/>
      <c r="AH333" s="161">
        <f t="shared" si="82"/>
        <v>276.79000000000002</v>
      </c>
      <c r="AI333" s="161"/>
      <c r="AJ333" s="162"/>
      <c r="AK333" s="161">
        <f t="shared" si="88"/>
        <v>442.86400000000003</v>
      </c>
      <c r="AL333" s="161">
        <f t="shared" si="77"/>
        <v>8414.4160000000011</v>
      </c>
      <c r="AM333" s="163">
        <f t="shared" si="84"/>
        <v>7152.2536000000009</v>
      </c>
      <c r="AN333" s="163">
        <f t="shared" si="76"/>
        <v>7010.2603300000001</v>
      </c>
      <c r="AO333" s="163">
        <f t="shared" si="80"/>
        <v>6521.1724000000004</v>
      </c>
      <c r="AP333" s="163">
        <f t="shared" si="85"/>
        <v>8131.9019827999991</v>
      </c>
      <c r="AQ333" s="164">
        <f t="shared" si="86"/>
        <v>7564.5599839999995</v>
      </c>
      <c r="AR333" s="165">
        <f t="shared" si="81"/>
        <v>9758.2823793599982</v>
      </c>
      <c r="AS333" s="166">
        <f t="shared" si="87"/>
        <v>13878.527389999997</v>
      </c>
      <c r="AT333" s="154">
        <v>12784</v>
      </c>
    </row>
    <row r="334" spans="1:46" s="154" customFormat="1">
      <c r="A334" s="153" t="s">
        <v>633</v>
      </c>
      <c r="B334" s="154" t="s">
        <v>862</v>
      </c>
      <c r="C334" s="155">
        <v>302.52999999999997</v>
      </c>
      <c r="D334" s="156">
        <v>280.58999999999997</v>
      </c>
      <c r="E334" s="157">
        <v>4</v>
      </c>
      <c r="F334" s="158"/>
      <c r="G334" s="158"/>
      <c r="H334" s="158"/>
      <c r="I334" s="158"/>
      <c r="J334" s="158">
        <v>1</v>
      </c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9">
        <f t="shared" si="83"/>
        <v>3</v>
      </c>
      <c r="AF334" s="160">
        <v>3</v>
      </c>
      <c r="AG334" s="160"/>
      <c r="AH334" s="161">
        <f t="shared" si="82"/>
        <v>907.58999999999992</v>
      </c>
      <c r="AI334" s="161"/>
      <c r="AJ334" s="162"/>
      <c r="AK334" s="161">
        <f t="shared" si="88"/>
        <v>484.048</v>
      </c>
      <c r="AL334" s="161">
        <f t="shared" si="77"/>
        <v>9196.9120000000003</v>
      </c>
      <c r="AM334" s="163">
        <f t="shared" si="84"/>
        <v>7817.3752000000004</v>
      </c>
      <c r="AN334" s="163">
        <f t="shared" si="76"/>
        <v>7662.1773099999991</v>
      </c>
      <c r="AO334" s="163">
        <f t="shared" si="80"/>
        <v>7127.6067999999987</v>
      </c>
      <c r="AP334" s="163">
        <f t="shared" si="85"/>
        <v>8888.125679599998</v>
      </c>
      <c r="AQ334" s="164">
        <f t="shared" si="86"/>
        <v>8268.0238879999979</v>
      </c>
      <c r="AR334" s="165">
        <f t="shared" si="81"/>
        <v>10665.750815519998</v>
      </c>
      <c r="AS334" s="166">
        <f t="shared" si="87"/>
        <v>15169.156729999997</v>
      </c>
      <c r="AT334" s="154">
        <v>12784</v>
      </c>
    </row>
    <row r="335" spans="1:46" s="154" customFormat="1">
      <c r="A335" s="153" t="s">
        <v>635</v>
      </c>
      <c r="B335" s="154" t="s">
        <v>863</v>
      </c>
      <c r="C335" s="155">
        <v>391.04</v>
      </c>
      <c r="D335" s="156">
        <v>362.69</v>
      </c>
      <c r="E335" s="157">
        <v>3</v>
      </c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9">
        <f t="shared" si="83"/>
        <v>3</v>
      </c>
      <c r="AF335" s="160">
        <v>3</v>
      </c>
      <c r="AG335" s="160"/>
      <c r="AH335" s="161">
        <f t="shared" si="82"/>
        <v>1173.1200000000001</v>
      </c>
      <c r="AI335" s="161"/>
      <c r="AJ335" s="162"/>
      <c r="AK335" s="161">
        <f t="shared" si="88"/>
        <v>625.6640000000001</v>
      </c>
      <c r="AL335" s="161">
        <f t="shared" si="77"/>
        <v>11887.616000000002</v>
      </c>
      <c r="AM335" s="163">
        <f t="shared" si="84"/>
        <v>10104.473600000001</v>
      </c>
      <c r="AN335" s="163">
        <f t="shared" si="76"/>
        <v>9903.8700799999988</v>
      </c>
      <c r="AO335" s="163">
        <f t="shared" si="80"/>
        <v>9212.9024000000009</v>
      </c>
      <c r="AP335" s="163">
        <f t="shared" si="85"/>
        <v>11488.489292799997</v>
      </c>
      <c r="AQ335" s="164">
        <f t="shared" si="86"/>
        <v>10686.966784</v>
      </c>
      <c r="AR335" s="165">
        <f t="shared" si="81"/>
        <v>13786.187151359996</v>
      </c>
      <c r="AS335" s="166">
        <f t="shared" si="87"/>
        <v>19607.136640000001</v>
      </c>
      <c r="AT335" s="154">
        <v>16530</v>
      </c>
    </row>
    <row r="336" spans="1:46" s="72" customFormat="1">
      <c r="A336" s="64" t="s">
        <v>637</v>
      </c>
      <c r="B336" s="104" t="s">
        <v>864</v>
      </c>
      <c r="C336" s="65">
        <v>436.51</v>
      </c>
      <c r="D336" s="109">
        <v>608.99</v>
      </c>
      <c r="E336" s="73">
        <v>1</v>
      </c>
      <c r="F336" s="67"/>
      <c r="G336" s="67"/>
      <c r="H336" s="67"/>
      <c r="I336" s="67"/>
      <c r="J336" s="67"/>
      <c r="K336" s="67"/>
      <c r="L336" s="67"/>
      <c r="M336" s="67"/>
      <c r="N336" s="96"/>
      <c r="O336" s="24"/>
      <c r="P336" s="24"/>
      <c r="Q336" s="24"/>
      <c r="R336" s="24"/>
      <c r="S336" s="24">
        <v>1</v>
      </c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67"/>
      <c r="AE336" s="26">
        <f t="shared" si="83"/>
        <v>0</v>
      </c>
      <c r="AF336" s="151"/>
      <c r="AG336" s="151"/>
      <c r="AH336" s="68">
        <f t="shared" si="82"/>
        <v>0</v>
      </c>
      <c r="AI336" s="68"/>
      <c r="AJ336" s="69"/>
      <c r="AK336" s="1">
        <f t="shared" si="88"/>
        <v>698.41600000000005</v>
      </c>
      <c r="AL336" s="1">
        <f t="shared" si="77"/>
        <v>13269.904</v>
      </c>
      <c r="AM336" s="70">
        <f t="shared" si="84"/>
        <v>11279.4184</v>
      </c>
      <c r="AN336" s="132">
        <f t="shared" si="76"/>
        <v>11055.48877</v>
      </c>
      <c r="AO336" s="62">
        <f t="shared" si="80"/>
        <v>10284.175599999999</v>
      </c>
      <c r="AP336" s="62">
        <f t="shared" si="85"/>
        <v>12824.3669732</v>
      </c>
      <c r="AQ336" s="91">
        <f t="shared" si="86"/>
        <v>11929.643695999997</v>
      </c>
      <c r="AR336" s="134">
        <f t="shared" si="81"/>
        <v>15389.240367839999</v>
      </c>
      <c r="AS336" s="71">
        <f t="shared" si="87"/>
        <v>21887.047909999998</v>
      </c>
      <c r="AT336" s="72">
        <v>26448</v>
      </c>
    </row>
    <row r="337" spans="1:46">
      <c r="A337" s="20" t="s">
        <v>639</v>
      </c>
      <c r="B337" s="20" t="s">
        <v>640</v>
      </c>
      <c r="C337" s="21">
        <v>1.66</v>
      </c>
      <c r="D337" s="108">
        <v>1.49</v>
      </c>
      <c r="E337" s="35">
        <v>2</v>
      </c>
      <c r="F337" s="24"/>
      <c r="G337" s="24"/>
      <c r="H337" s="24"/>
      <c r="I337" s="24"/>
      <c r="J337" s="24"/>
      <c r="K337" s="24"/>
      <c r="L337" s="25"/>
      <c r="M337" s="25"/>
      <c r="N337" s="96"/>
      <c r="O337" s="24">
        <v>2</v>
      </c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5"/>
      <c r="AE337" s="26">
        <f t="shared" si="83"/>
        <v>0</v>
      </c>
      <c r="AF337" s="151"/>
      <c r="AG337" s="151"/>
      <c r="AH337" s="27">
        <f t="shared" si="82"/>
        <v>0</v>
      </c>
      <c r="AI337" s="27"/>
      <c r="AJ337" s="28"/>
      <c r="AK337" s="1">
        <f t="shared" si="88"/>
        <v>2.6560000000000001</v>
      </c>
      <c r="AL337" s="1">
        <f t="shared" si="77"/>
        <v>50.464000000000006</v>
      </c>
      <c r="AM337" s="62">
        <f t="shared" si="84"/>
        <v>42.894400000000005</v>
      </c>
      <c r="AN337" s="132">
        <f t="shared" si="76"/>
        <v>42.042819999999999</v>
      </c>
      <c r="AO337" s="62">
        <f t="shared" si="80"/>
        <v>39.109599999999993</v>
      </c>
      <c r="AP337" s="62">
        <f t="shared" si="85"/>
        <v>48.769671199999998</v>
      </c>
      <c r="AQ337" s="91">
        <f t="shared" si="86"/>
        <v>45.367135999999988</v>
      </c>
      <c r="AR337" s="134">
        <f t="shared" si="81"/>
        <v>58.523605439999997</v>
      </c>
      <c r="AS337" s="63">
        <f t="shared" si="87"/>
        <v>83.234059999999985</v>
      </c>
    </row>
    <row r="338" spans="1:46">
      <c r="A338" s="20" t="s">
        <v>1143</v>
      </c>
      <c r="B338" s="104" t="s">
        <v>865</v>
      </c>
      <c r="C338" s="21">
        <v>36.78</v>
      </c>
      <c r="D338" s="108"/>
      <c r="E338" s="35">
        <v>18</v>
      </c>
      <c r="F338" s="24"/>
      <c r="G338" s="24"/>
      <c r="H338" s="24"/>
      <c r="I338" s="24"/>
      <c r="J338" s="24"/>
      <c r="K338" s="24">
        <v>1</v>
      </c>
      <c r="L338" s="25"/>
      <c r="M338" s="25"/>
      <c r="N338" s="96"/>
      <c r="O338" s="24">
        <v>6</v>
      </c>
      <c r="P338" s="24"/>
      <c r="Q338" s="24"/>
      <c r="R338" s="24"/>
      <c r="S338" s="24"/>
      <c r="T338" s="24"/>
      <c r="U338" s="24"/>
      <c r="V338" s="24"/>
      <c r="W338" s="24"/>
      <c r="X338" s="24"/>
      <c r="Y338" s="24">
        <v>1</v>
      </c>
      <c r="Z338" s="24"/>
      <c r="AA338" s="24"/>
      <c r="AB338" s="24"/>
      <c r="AC338" s="24"/>
      <c r="AD338" s="25"/>
      <c r="AE338" s="26">
        <f t="shared" si="83"/>
        <v>10</v>
      </c>
      <c r="AF338" s="151">
        <v>8</v>
      </c>
      <c r="AG338" s="151"/>
      <c r="AH338" s="27">
        <f t="shared" si="82"/>
        <v>367.8</v>
      </c>
      <c r="AI338" s="27"/>
      <c r="AJ338" s="28"/>
      <c r="AK338" s="1">
        <f t="shared" si="88"/>
        <v>58.848000000000006</v>
      </c>
      <c r="AL338" s="1">
        <f t="shared" si="77"/>
        <v>1118.1120000000001</v>
      </c>
      <c r="AM338" s="62">
        <f t="shared" si="84"/>
        <v>950.39520000000005</v>
      </c>
      <c r="AN338" s="132">
        <f t="shared" si="76"/>
        <v>931.52706000000001</v>
      </c>
      <c r="AO338" s="62">
        <f t="shared" si="80"/>
        <v>866.53679999999997</v>
      </c>
      <c r="AP338" s="62">
        <f t="shared" si="85"/>
        <v>1080.5713896</v>
      </c>
      <c r="AQ338" s="91">
        <f t="shared" si="86"/>
        <v>1005.1826879999999</v>
      </c>
      <c r="AR338" s="134">
        <f t="shared" si="81"/>
        <v>1296.6856675199999</v>
      </c>
      <c r="AS338" s="63">
        <f t="shared" si="87"/>
        <v>1844.18598</v>
      </c>
    </row>
    <row r="339" spans="1:46" s="72" customFormat="1">
      <c r="A339" s="64" t="s">
        <v>643</v>
      </c>
      <c r="B339" s="104" t="s">
        <v>866</v>
      </c>
      <c r="C339" s="65">
        <v>38.47</v>
      </c>
      <c r="D339" s="130">
        <v>45.99</v>
      </c>
      <c r="E339" s="73">
        <v>116</v>
      </c>
      <c r="F339" s="67">
        <v>3</v>
      </c>
      <c r="G339" s="67">
        <v>6</v>
      </c>
      <c r="H339" s="67">
        <v>2</v>
      </c>
      <c r="I339" s="67"/>
      <c r="J339" s="67">
        <v>5</v>
      </c>
      <c r="K339" s="67"/>
      <c r="L339" s="67"/>
      <c r="M339" s="67">
        <v>2</v>
      </c>
      <c r="N339" s="96"/>
      <c r="O339" s="24"/>
      <c r="P339" s="24"/>
      <c r="Q339" s="24"/>
      <c r="R339" s="24"/>
      <c r="S339" s="24">
        <v>20</v>
      </c>
      <c r="T339" s="24"/>
      <c r="U339" s="24">
        <v>3</v>
      </c>
      <c r="V339" s="24">
        <v>1</v>
      </c>
      <c r="W339" s="24"/>
      <c r="X339" s="24"/>
      <c r="Y339" s="24">
        <v>1</v>
      </c>
      <c r="Z339" s="24"/>
      <c r="AA339" s="24"/>
      <c r="AB339" s="24"/>
      <c r="AC339" s="24"/>
      <c r="AD339" s="67"/>
      <c r="AE339" s="26">
        <f t="shared" si="83"/>
        <v>73</v>
      </c>
      <c r="AF339" s="151">
        <v>76</v>
      </c>
      <c r="AG339" s="151"/>
      <c r="AH339" s="68">
        <f t="shared" si="82"/>
        <v>2808.31</v>
      </c>
      <c r="AI339" s="68"/>
      <c r="AJ339" s="69"/>
      <c r="AK339" s="1">
        <f>+D339*$AK$6</f>
        <v>73.584000000000003</v>
      </c>
      <c r="AL339" s="1">
        <f t="shared" si="77"/>
        <v>1398.096</v>
      </c>
      <c r="AM339" s="70">
        <f t="shared" si="84"/>
        <v>1188.3815999999999</v>
      </c>
      <c r="AN339" s="132">
        <f t="shared" si="76"/>
        <v>1164.78873</v>
      </c>
      <c r="AO339" s="62">
        <f t="shared" si="80"/>
        <v>906.3531999999999</v>
      </c>
      <c r="AP339" s="62">
        <f t="shared" si="85"/>
        <v>1351.1549267999999</v>
      </c>
      <c r="AQ339" s="91">
        <f t="shared" si="86"/>
        <v>1051.3697119999997</v>
      </c>
      <c r="AR339" s="134">
        <f t="shared" si="81"/>
        <v>1621.3859121599999</v>
      </c>
      <c r="AS339" s="71">
        <f t="shared" si="87"/>
        <v>1928.9242699999995</v>
      </c>
      <c r="AT339" s="72">
        <v>2535</v>
      </c>
    </row>
    <row r="340" spans="1:46" s="72" customFormat="1">
      <c r="A340" s="64" t="s">
        <v>645</v>
      </c>
      <c r="B340" s="104" t="s">
        <v>865</v>
      </c>
      <c r="C340" s="65">
        <v>38.270000000000003</v>
      </c>
      <c r="D340" s="130">
        <v>44.49</v>
      </c>
      <c r="E340" s="73">
        <v>14</v>
      </c>
      <c r="F340" s="67"/>
      <c r="G340" s="67"/>
      <c r="H340" s="67">
        <v>2</v>
      </c>
      <c r="I340" s="67">
        <v>4</v>
      </c>
      <c r="J340" s="67"/>
      <c r="K340" s="67"/>
      <c r="L340" s="67"/>
      <c r="M340" s="67"/>
      <c r="N340" s="96"/>
      <c r="O340" s="24"/>
      <c r="P340" s="24"/>
      <c r="Q340" s="24"/>
      <c r="R340" s="24"/>
      <c r="S340" s="24">
        <v>2</v>
      </c>
      <c r="T340" s="24"/>
      <c r="U340" s="24"/>
      <c r="V340" s="24"/>
      <c r="W340" s="24"/>
      <c r="X340" s="24"/>
      <c r="Y340" s="24">
        <v>1</v>
      </c>
      <c r="Z340" s="24"/>
      <c r="AA340" s="24"/>
      <c r="AB340" s="24"/>
      <c r="AC340" s="24"/>
      <c r="AD340" s="67"/>
      <c r="AE340" s="26">
        <f t="shared" si="83"/>
        <v>5</v>
      </c>
      <c r="AF340" s="151">
        <v>1</v>
      </c>
      <c r="AG340" s="151"/>
      <c r="AH340" s="68">
        <f t="shared" si="82"/>
        <v>191.35000000000002</v>
      </c>
      <c r="AI340" s="68"/>
      <c r="AJ340" s="69"/>
      <c r="AK340" s="1">
        <f t="shared" ref="AK340:AK341" si="94">+D340*$AK$6</f>
        <v>71.184000000000012</v>
      </c>
      <c r="AL340" s="1">
        <f t="shared" si="77"/>
        <v>1352.4960000000003</v>
      </c>
      <c r="AM340" s="70">
        <f t="shared" si="84"/>
        <v>1149.6216000000002</v>
      </c>
      <c r="AN340" s="132">
        <f t="shared" si="76"/>
        <v>1126.7982300000001</v>
      </c>
      <c r="AO340" s="62">
        <f t="shared" si="80"/>
        <v>901.64120000000014</v>
      </c>
      <c r="AP340" s="62">
        <f t="shared" si="85"/>
        <v>1307.0859468000001</v>
      </c>
      <c r="AQ340" s="91">
        <f t="shared" si="86"/>
        <v>1045.9037920000001</v>
      </c>
      <c r="AR340" s="134">
        <f t="shared" si="81"/>
        <v>1568.5031361600002</v>
      </c>
      <c r="AS340" s="71">
        <f t="shared" si="87"/>
        <v>1918.89607</v>
      </c>
      <c r="AT340" s="72">
        <v>2535</v>
      </c>
    </row>
    <row r="341" spans="1:46" s="72" customFormat="1">
      <c r="A341" s="64" t="s">
        <v>647</v>
      </c>
      <c r="B341" s="104" t="s">
        <v>867</v>
      </c>
      <c r="C341" s="65">
        <v>39.549999999999997</v>
      </c>
      <c r="D341" s="130">
        <v>45.99</v>
      </c>
      <c r="E341" s="73">
        <v>75</v>
      </c>
      <c r="F341" s="67"/>
      <c r="G341" s="67">
        <v>4</v>
      </c>
      <c r="H341" s="67">
        <v>2</v>
      </c>
      <c r="I341" s="67"/>
      <c r="J341" s="67"/>
      <c r="K341" s="67">
        <v>1</v>
      </c>
      <c r="L341" s="67"/>
      <c r="M341" s="67"/>
      <c r="N341" s="96"/>
      <c r="O341" s="24">
        <v>4</v>
      </c>
      <c r="P341" s="24"/>
      <c r="Q341" s="24"/>
      <c r="R341" s="24"/>
      <c r="S341" s="24"/>
      <c r="T341" s="24"/>
      <c r="U341" s="24"/>
      <c r="V341" s="24"/>
      <c r="W341" s="24"/>
      <c r="X341" s="24"/>
      <c r="Y341" s="24">
        <v>1</v>
      </c>
      <c r="Z341" s="24"/>
      <c r="AA341" s="24"/>
      <c r="AB341" s="24"/>
      <c r="AC341" s="24"/>
      <c r="AD341" s="67"/>
      <c r="AE341" s="26">
        <f t="shared" si="83"/>
        <v>63</v>
      </c>
      <c r="AF341" s="151">
        <v>60</v>
      </c>
      <c r="AG341" s="151"/>
      <c r="AH341" s="68">
        <f t="shared" si="82"/>
        <v>2491.6499999999996</v>
      </c>
      <c r="AI341" s="68"/>
      <c r="AJ341" s="69"/>
      <c r="AK341" s="1">
        <f t="shared" si="94"/>
        <v>73.584000000000003</v>
      </c>
      <c r="AL341" s="1">
        <f t="shared" si="77"/>
        <v>1398.096</v>
      </c>
      <c r="AM341" s="70">
        <f t="shared" si="84"/>
        <v>1188.3815999999999</v>
      </c>
      <c r="AN341" s="132">
        <f t="shared" si="76"/>
        <v>1164.78873</v>
      </c>
      <c r="AO341" s="62">
        <f t="shared" si="80"/>
        <v>931.79799999999989</v>
      </c>
      <c r="AP341" s="62">
        <f t="shared" si="85"/>
        <v>1351.1549267999999</v>
      </c>
      <c r="AQ341" s="91">
        <f t="shared" si="86"/>
        <v>1080.8856799999999</v>
      </c>
      <c r="AR341" s="134">
        <f t="shared" si="81"/>
        <v>1621.3859121599999</v>
      </c>
      <c r="AS341" s="71">
        <f t="shared" si="87"/>
        <v>1983.0765499999998</v>
      </c>
      <c r="AT341" s="72">
        <v>2535</v>
      </c>
    </row>
    <row r="342" spans="1:46" s="72" customFormat="1">
      <c r="A342" s="64" t="s">
        <v>649</v>
      </c>
      <c r="B342" s="64" t="s">
        <v>650</v>
      </c>
      <c r="C342" s="65">
        <v>49.44</v>
      </c>
      <c r="D342" s="130">
        <v>57.49</v>
      </c>
      <c r="E342" s="73">
        <v>9</v>
      </c>
      <c r="F342" s="67"/>
      <c r="G342" s="67">
        <v>6</v>
      </c>
      <c r="H342" s="67">
        <v>2</v>
      </c>
      <c r="I342" s="67">
        <v>1</v>
      </c>
      <c r="J342" s="67"/>
      <c r="K342" s="67"/>
      <c r="L342" s="67"/>
      <c r="M342" s="67"/>
      <c r="N342" s="96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67"/>
      <c r="AE342" s="26">
        <f t="shared" si="83"/>
        <v>0</v>
      </c>
      <c r="AF342" s="151"/>
      <c r="AG342" s="151"/>
      <c r="AH342" s="68">
        <f t="shared" si="82"/>
        <v>0</v>
      </c>
      <c r="AI342" s="68"/>
      <c r="AJ342" s="69"/>
      <c r="AK342" s="1">
        <f>+D342*$AK$6</f>
        <v>91.984000000000009</v>
      </c>
      <c r="AL342" s="1">
        <f t="shared" si="77"/>
        <v>1747.6960000000001</v>
      </c>
      <c r="AM342" s="70">
        <f t="shared" si="84"/>
        <v>1485.5416</v>
      </c>
      <c r="AN342" s="132">
        <f t="shared" si="76"/>
        <v>1456.0492299999999</v>
      </c>
      <c r="AO342" s="62">
        <f t="shared" si="80"/>
        <v>1164.8063999999999</v>
      </c>
      <c r="AP342" s="62">
        <f t="shared" si="85"/>
        <v>1689.0171067999997</v>
      </c>
      <c r="AQ342" s="91">
        <f t="shared" si="86"/>
        <v>1351.1754239999998</v>
      </c>
      <c r="AR342" s="134">
        <f t="shared" si="81"/>
        <v>2026.8205281599996</v>
      </c>
      <c r="AS342" s="71">
        <f t="shared" si="87"/>
        <v>2478.9710399999994</v>
      </c>
      <c r="AT342" s="72">
        <v>3306</v>
      </c>
    </row>
    <row r="343" spans="1:46" s="72" customFormat="1">
      <c r="A343" s="87" t="s">
        <v>651</v>
      </c>
      <c r="B343" s="64" t="s">
        <v>652</v>
      </c>
      <c r="C343" s="65">
        <v>48.15</v>
      </c>
      <c r="D343" s="130">
        <v>55.99</v>
      </c>
      <c r="E343" s="73">
        <v>14</v>
      </c>
      <c r="F343" s="67"/>
      <c r="G343" s="67"/>
      <c r="H343" s="67">
        <v>2</v>
      </c>
      <c r="I343" s="67"/>
      <c r="J343" s="67">
        <v>1</v>
      </c>
      <c r="K343" s="67"/>
      <c r="L343" s="67"/>
      <c r="M343" s="67">
        <v>1</v>
      </c>
      <c r="N343" s="96"/>
      <c r="O343" s="106">
        <f>9+1</f>
        <v>10</v>
      </c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67"/>
      <c r="AE343" s="26">
        <f t="shared" si="83"/>
        <v>0</v>
      </c>
      <c r="AF343" s="151">
        <v>1</v>
      </c>
      <c r="AG343" s="151"/>
      <c r="AH343" s="68">
        <f t="shared" si="82"/>
        <v>0</v>
      </c>
      <c r="AI343" s="68"/>
      <c r="AJ343" s="69"/>
      <c r="AK343" s="1">
        <f>+D343*$AK$6</f>
        <v>89.584000000000003</v>
      </c>
      <c r="AL343" s="1">
        <f t="shared" si="77"/>
        <v>1702.096</v>
      </c>
      <c r="AM343" s="70">
        <f t="shared" si="84"/>
        <v>1446.7816</v>
      </c>
      <c r="AN343" s="132">
        <f t="shared" si="76"/>
        <v>1418.05873</v>
      </c>
      <c r="AO343" s="62">
        <f t="shared" si="80"/>
        <v>1134.414</v>
      </c>
      <c r="AP343" s="62">
        <f t="shared" si="85"/>
        <v>1644.9481268</v>
      </c>
      <c r="AQ343" s="91">
        <f t="shared" si="86"/>
        <v>1315.9202399999999</v>
      </c>
      <c r="AR343" s="134">
        <f t="shared" si="81"/>
        <v>1973.9377521599999</v>
      </c>
      <c r="AS343" s="71">
        <f t="shared" si="87"/>
        <v>2414.2891499999996</v>
      </c>
      <c r="AT343" s="72">
        <v>3306</v>
      </c>
    </row>
    <row r="344" spans="1:46" s="72" customFormat="1">
      <c r="A344" s="64" t="s">
        <v>653</v>
      </c>
      <c r="B344" s="64" t="s">
        <v>654</v>
      </c>
      <c r="C344" s="65">
        <v>49.44</v>
      </c>
      <c r="D344" s="109">
        <v>57.49</v>
      </c>
      <c r="E344" s="73">
        <v>20</v>
      </c>
      <c r="F344" s="67"/>
      <c r="G344" s="67">
        <v>1</v>
      </c>
      <c r="H344" s="67">
        <v>2</v>
      </c>
      <c r="I344" s="67"/>
      <c r="J344" s="67"/>
      <c r="K344" s="67"/>
      <c r="L344" s="67"/>
      <c r="M344" s="67"/>
      <c r="N344" s="96"/>
      <c r="O344" s="24">
        <v>6</v>
      </c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67"/>
      <c r="AE344" s="26">
        <f t="shared" si="83"/>
        <v>11</v>
      </c>
      <c r="AF344" s="151">
        <v>6</v>
      </c>
      <c r="AG344" s="151"/>
      <c r="AH344" s="68">
        <f t="shared" si="82"/>
        <v>543.83999999999992</v>
      </c>
      <c r="AI344" s="68"/>
      <c r="AJ344" s="69"/>
      <c r="AK344" s="1">
        <f t="shared" ref="AK344:AK360" si="95">+C344*$AK$6</f>
        <v>79.103999999999999</v>
      </c>
      <c r="AL344" s="1">
        <f t="shared" si="77"/>
        <v>1502.9759999999999</v>
      </c>
      <c r="AM344" s="70">
        <f t="shared" si="84"/>
        <v>1277.5295999999998</v>
      </c>
      <c r="AN344" s="132">
        <f t="shared" si="76"/>
        <v>1252.16688</v>
      </c>
      <c r="AO344" s="62">
        <f t="shared" si="80"/>
        <v>1164.8063999999999</v>
      </c>
      <c r="AP344" s="62">
        <f t="shared" si="85"/>
        <v>1452.5135808</v>
      </c>
      <c r="AQ344" s="91">
        <f t="shared" si="86"/>
        <v>1351.1754239999998</v>
      </c>
      <c r="AR344" s="134">
        <f t="shared" si="81"/>
        <v>1743.0162969599999</v>
      </c>
      <c r="AS344" s="71">
        <f t="shared" si="87"/>
        <v>2478.9710399999994</v>
      </c>
      <c r="AT344" s="72">
        <v>3306</v>
      </c>
    </row>
    <row r="345" spans="1:46" s="72" customFormat="1">
      <c r="A345" s="64" t="s">
        <v>655</v>
      </c>
      <c r="B345" s="64" t="s">
        <v>656</v>
      </c>
      <c r="C345" s="65">
        <v>59.83</v>
      </c>
      <c r="D345" s="109">
        <v>58.69</v>
      </c>
      <c r="E345" s="73">
        <v>1</v>
      </c>
      <c r="F345" s="67"/>
      <c r="G345" s="67"/>
      <c r="H345" s="67"/>
      <c r="I345" s="67">
        <v>1</v>
      </c>
      <c r="J345" s="67"/>
      <c r="K345" s="67"/>
      <c r="L345" s="67"/>
      <c r="M345" s="67"/>
      <c r="N345" s="96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67"/>
      <c r="AE345" s="26">
        <f t="shared" si="83"/>
        <v>0</v>
      </c>
      <c r="AF345" s="151"/>
      <c r="AG345" s="151"/>
      <c r="AH345" s="68">
        <f t="shared" si="82"/>
        <v>0</v>
      </c>
      <c r="AI345" s="68"/>
      <c r="AJ345" s="69"/>
      <c r="AK345" s="1">
        <f t="shared" si="95"/>
        <v>95.728000000000009</v>
      </c>
      <c r="AL345" s="1">
        <f t="shared" si="77"/>
        <v>1818.8320000000001</v>
      </c>
      <c r="AM345" s="70">
        <f t="shared" si="84"/>
        <v>1546.0072</v>
      </c>
      <c r="AN345" s="132">
        <f>+AK345/1.6*$AK$4*$AL$6</f>
        <v>1515.3144100000002</v>
      </c>
      <c r="AO345" s="62">
        <f t="shared" si="80"/>
        <v>1409.5948000000001</v>
      </c>
      <c r="AP345" s="62">
        <f t="shared" si="85"/>
        <v>1757.7647156</v>
      </c>
      <c r="AQ345" s="91">
        <f t="shared" si="86"/>
        <v>1635.129968</v>
      </c>
      <c r="AR345" s="134">
        <f t="shared" si="81"/>
        <v>2109.3176587200001</v>
      </c>
      <c r="AS345" s="71">
        <f t="shared" si="87"/>
        <v>2999.9360299999998</v>
      </c>
      <c r="AT345" s="72">
        <v>3527</v>
      </c>
    </row>
    <row r="346" spans="1:46">
      <c r="A346" s="20" t="s">
        <v>657</v>
      </c>
      <c r="B346" s="20" t="s">
        <v>658</v>
      </c>
      <c r="C346" s="21">
        <v>159.72</v>
      </c>
      <c r="D346" s="108"/>
      <c r="E346" s="35">
        <v>1</v>
      </c>
      <c r="F346" s="24"/>
      <c r="G346" s="24"/>
      <c r="H346" s="24"/>
      <c r="I346" s="24"/>
      <c r="J346" s="24">
        <v>1</v>
      </c>
      <c r="K346" s="24"/>
      <c r="L346" s="25"/>
      <c r="M346" s="25"/>
      <c r="N346" s="96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5"/>
      <c r="AE346" s="26">
        <f t="shared" si="83"/>
        <v>0</v>
      </c>
      <c r="AF346" s="151"/>
      <c r="AG346" s="151"/>
      <c r="AH346" s="27">
        <f t="shared" si="82"/>
        <v>0</v>
      </c>
      <c r="AI346" s="27"/>
      <c r="AJ346" s="28"/>
      <c r="AK346" s="1">
        <f t="shared" si="95"/>
        <v>255.55200000000002</v>
      </c>
      <c r="AL346" s="1">
        <f>+AK346*$AL$6</f>
        <v>4855.4880000000003</v>
      </c>
      <c r="AM346" s="62">
        <f t="shared" si="84"/>
        <v>4127.1648000000005</v>
      </c>
      <c r="AN346" s="132">
        <f>+AK346/1.6*$AK$4*$AL$6</f>
        <v>4045.2284399999999</v>
      </c>
      <c r="AO346" s="62">
        <f t="shared" si="80"/>
        <v>3763.0031999999997</v>
      </c>
      <c r="AP346" s="62">
        <f t="shared" si="85"/>
        <v>4692.4649903999998</v>
      </c>
      <c r="AQ346" s="91">
        <f t="shared" si="86"/>
        <v>4365.0837119999997</v>
      </c>
      <c r="AR346" s="134">
        <f t="shared" si="81"/>
        <v>5630.9579884799996</v>
      </c>
      <c r="AS346" s="63">
        <f t="shared" si="87"/>
        <v>8008.5205199999991</v>
      </c>
    </row>
    <row r="347" spans="1:46" s="72" customFormat="1">
      <c r="A347" s="64" t="s">
        <v>659</v>
      </c>
      <c r="B347" s="104" t="s">
        <v>868</v>
      </c>
      <c r="C347" s="65">
        <v>167.58</v>
      </c>
      <c r="D347" s="109">
        <v>143.29</v>
      </c>
      <c r="E347" s="73">
        <v>7</v>
      </c>
      <c r="F347" s="67"/>
      <c r="G347" s="67"/>
      <c r="H347" s="67"/>
      <c r="I347" s="67"/>
      <c r="J347" s="67"/>
      <c r="K347" s="67"/>
      <c r="L347" s="67"/>
      <c r="M347" s="67"/>
      <c r="N347" s="96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67"/>
      <c r="AE347" s="26">
        <f t="shared" si="83"/>
        <v>7</v>
      </c>
      <c r="AF347" s="151">
        <v>5</v>
      </c>
      <c r="AG347" s="151"/>
      <c r="AH347" s="68">
        <f t="shared" si="82"/>
        <v>1173.0600000000002</v>
      </c>
      <c r="AI347" s="68"/>
      <c r="AJ347" s="69"/>
      <c r="AK347" s="1">
        <f t="shared" si="95"/>
        <v>268.12800000000004</v>
      </c>
      <c r="AL347" s="1">
        <f t="shared" ref="AL347:AL360" si="96">+AK347*$AL$6</f>
        <v>5094.4320000000007</v>
      </c>
      <c r="AM347" s="70">
        <f t="shared" si="84"/>
        <v>4330.2672000000002</v>
      </c>
      <c r="AN347" s="132">
        <f t="shared" ref="AN347:AN353" si="97">+AK347/1.6*$AK$4*$AL$6</f>
        <v>4244.2986600000004</v>
      </c>
      <c r="AO347" s="62">
        <f t="shared" si="80"/>
        <v>3948.1848000000005</v>
      </c>
      <c r="AP347" s="62">
        <f t="shared" si="85"/>
        <v>4923.3864456000001</v>
      </c>
      <c r="AQ347" s="91">
        <f t="shared" si="86"/>
        <v>4579.8943680000002</v>
      </c>
      <c r="AR347" s="134">
        <f t="shared" si="81"/>
        <v>5908.06373472</v>
      </c>
      <c r="AS347" s="71">
        <f t="shared" si="87"/>
        <v>8402.6287799999991</v>
      </c>
      <c r="AT347" s="72">
        <v>7274</v>
      </c>
    </row>
    <row r="348" spans="1:46" s="154" customFormat="1">
      <c r="A348" s="153" t="s">
        <v>661</v>
      </c>
      <c r="B348" s="154" t="s">
        <v>869</v>
      </c>
      <c r="C348" s="155">
        <v>73.34</v>
      </c>
      <c r="D348" s="156">
        <v>91.09</v>
      </c>
      <c r="E348" s="157">
        <v>17</v>
      </c>
      <c r="F348" s="158">
        <v>1</v>
      </c>
      <c r="G348" s="158"/>
      <c r="H348" s="158">
        <v>1</v>
      </c>
      <c r="I348" s="158"/>
      <c r="J348" s="158"/>
      <c r="K348" s="158"/>
      <c r="L348" s="158"/>
      <c r="M348" s="158"/>
      <c r="N348" s="158"/>
      <c r="O348" s="158">
        <v>4</v>
      </c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>
        <v>1</v>
      </c>
      <c r="AA348" s="158"/>
      <c r="AB348" s="158"/>
      <c r="AC348" s="158"/>
      <c r="AD348" s="158"/>
      <c r="AE348" s="159">
        <f t="shared" si="83"/>
        <v>10</v>
      </c>
      <c r="AF348" s="160">
        <v>10</v>
      </c>
      <c r="AG348" s="160"/>
      <c r="AH348" s="161">
        <f>+AE348*C348</f>
        <v>733.40000000000009</v>
      </c>
      <c r="AI348" s="161"/>
      <c r="AJ348" s="162"/>
      <c r="AK348" s="161">
        <f t="shared" si="95"/>
        <v>117.34400000000001</v>
      </c>
      <c r="AL348" s="161">
        <f t="shared" si="96"/>
        <v>2229.5360000000001</v>
      </c>
      <c r="AM348" s="163">
        <f t="shared" si="84"/>
        <v>1895.1056000000001</v>
      </c>
      <c r="AN348" s="163">
        <f t="shared" si="97"/>
        <v>1857.48218</v>
      </c>
      <c r="AO348" s="163">
        <f t="shared" si="80"/>
        <v>1727.8904000000002</v>
      </c>
      <c r="AP348" s="163">
        <f t="shared" si="85"/>
        <v>2154.6793287999999</v>
      </c>
      <c r="AQ348" s="164">
        <f t="shared" si="86"/>
        <v>2004.3528640000002</v>
      </c>
      <c r="AR348" s="165">
        <f t="shared" si="81"/>
        <v>2585.61519456</v>
      </c>
      <c r="AS348" s="166">
        <f t="shared" si="87"/>
        <v>3677.3409399999996</v>
      </c>
      <c r="AT348" s="154">
        <v>4408</v>
      </c>
    </row>
    <row r="349" spans="1:46" s="72" customFormat="1">
      <c r="A349" s="64" t="s">
        <v>663</v>
      </c>
      <c r="B349" s="104" t="s">
        <v>870</v>
      </c>
      <c r="C349" s="65">
        <v>86.56</v>
      </c>
      <c r="D349" s="109">
        <v>107.49</v>
      </c>
      <c r="E349" s="73">
        <v>36</v>
      </c>
      <c r="F349" s="67">
        <v>1</v>
      </c>
      <c r="G349" s="67"/>
      <c r="H349" s="67">
        <v>1</v>
      </c>
      <c r="I349" s="67">
        <v>6</v>
      </c>
      <c r="J349" s="67"/>
      <c r="K349" s="67"/>
      <c r="L349" s="67"/>
      <c r="M349" s="67"/>
      <c r="N349" s="96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>
        <v>1</v>
      </c>
      <c r="AA349" s="24"/>
      <c r="AB349" s="24"/>
      <c r="AC349" s="24"/>
      <c r="AD349" s="67"/>
      <c r="AE349" s="26">
        <f t="shared" si="83"/>
        <v>27</v>
      </c>
      <c r="AF349" s="151">
        <v>26</v>
      </c>
      <c r="AG349" s="151"/>
      <c r="AH349" s="68">
        <f t="shared" si="82"/>
        <v>2337.12</v>
      </c>
      <c r="AI349" s="68"/>
      <c r="AJ349" s="69"/>
      <c r="AK349" s="1">
        <f t="shared" si="95"/>
        <v>138.49600000000001</v>
      </c>
      <c r="AL349" s="1">
        <f t="shared" si="96"/>
        <v>2631.424</v>
      </c>
      <c r="AM349" s="70">
        <f t="shared" si="84"/>
        <v>2236.7103999999999</v>
      </c>
      <c r="AN349" s="132">
        <f t="shared" si="97"/>
        <v>2192.30512</v>
      </c>
      <c r="AO349" s="62">
        <f t="shared" si="80"/>
        <v>2039.3536000000001</v>
      </c>
      <c r="AP349" s="62">
        <f t="shared" si="85"/>
        <v>2543.0739391999996</v>
      </c>
      <c r="AQ349" s="91">
        <f t="shared" si="86"/>
        <v>2365.6501760000001</v>
      </c>
      <c r="AR349" s="134">
        <f t="shared" si="81"/>
        <v>3051.6887270399993</v>
      </c>
      <c r="AS349" s="71">
        <f t="shared" si="87"/>
        <v>4340.20496</v>
      </c>
      <c r="AT349" s="72">
        <v>4959</v>
      </c>
    </row>
    <row r="350" spans="1:46" s="154" customFormat="1">
      <c r="A350" s="153" t="s">
        <v>665</v>
      </c>
      <c r="B350" s="154" t="s">
        <v>871</v>
      </c>
      <c r="C350" s="155">
        <v>89.24</v>
      </c>
      <c r="D350" s="156">
        <v>111.99</v>
      </c>
      <c r="E350" s="157">
        <v>28</v>
      </c>
      <c r="F350" s="158"/>
      <c r="G350" s="158"/>
      <c r="H350" s="158">
        <v>1</v>
      </c>
      <c r="I350" s="158"/>
      <c r="J350" s="158"/>
      <c r="K350" s="158"/>
      <c r="L350" s="158"/>
      <c r="M350" s="158"/>
      <c r="N350" s="158"/>
      <c r="O350" s="158">
        <v>4</v>
      </c>
      <c r="P350" s="158"/>
      <c r="Q350" s="158"/>
      <c r="R350" s="158"/>
      <c r="S350" s="158"/>
      <c r="T350" s="158"/>
      <c r="U350" s="158"/>
      <c r="V350" s="158"/>
      <c r="W350" s="158">
        <v>1</v>
      </c>
      <c r="X350" s="158"/>
      <c r="Y350" s="158"/>
      <c r="Z350" s="158"/>
      <c r="AA350" s="158"/>
      <c r="AB350" s="158"/>
      <c r="AC350" s="158"/>
      <c r="AD350" s="158"/>
      <c r="AE350" s="159">
        <f t="shared" si="83"/>
        <v>22</v>
      </c>
      <c r="AF350" s="160">
        <v>22</v>
      </c>
      <c r="AG350" s="160"/>
      <c r="AH350" s="161">
        <f t="shared" si="82"/>
        <v>1963.28</v>
      </c>
      <c r="AI350" s="161"/>
      <c r="AJ350" s="162"/>
      <c r="AK350" s="161">
        <f t="shared" si="95"/>
        <v>142.78399999999999</v>
      </c>
      <c r="AL350" s="161">
        <f t="shared" si="96"/>
        <v>2712.8959999999997</v>
      </c>
      <c r="AM350" s="163">
        <f t="shared" si="84"/>
        <v>2305.9615999999996</v>
      </c>
      <c r="AN350" s="163">
        <f t="shared" si="97"/>
        <v>2260.1814799999997</v>
      </c>
      <c r="AO350" s="163">
        <f t="shared" si="80"/>
        <v>2102.4943999999996</v>
      </c>
      <c r="AP350" s="163">
        <f t="shared" si="85"/>
        <v>2621.8105167999997</v>
      </c>
      <c r="AQ350" s="164">
        <f t="shared" si="86"/>
        <v>2438.8935039999992</v>
      </c>
      <c r="AR350" s="165">
        <f t="shared" si="81"/>
        <v>3146.1726201599995</v>
      </c>
      <c r="AS350" s="166">
        <f t="shared" si="87"/>
        <v>4474.5828399999991</v>
      </c>
      <c r="AT350" s="154">
        <v>5290</v>
      </c>
    </row>
    <row r="351" spans="1:46" s="154" customFormat="1">
      <c r="A351" s="153" t="s">
        <v>667</v>
      </c>
      <c r="B351" s="154" t="s">
        <v>872</v>
      </c>
      <c r="C351" s="155">
        <v>202.26</v>
      </c>
      <c r="D351" s="156">
        <v>253.79</v>
      </c>
      <c r="E351" s="157">
        <v>12</v>
      </c>
      <c r="F351" s="158"/>
      <c r="G351" s="158"/>
      <c r="H351" s="158">
        <v>1</v>
      </c>
      <c r="I351" s="158"/>
      <c r="J351" s="158"/>
      <c r="K351" s="158">
        <v>1</v>
      </c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>
        <v>1</v>
      </c>
      <c r="Z351" s="158"/>
      <c r="AA351" s="158"/>
      <c r="AB351" s="158"/>
      <c r="AC351" s="158"/>
      <c r="AD351" s="158"/>
      <c r="AE351" s="159">
        <f t="shared" si="83"/>
        <v>9</v>
      </c>
      <c r="AF351" s="160">
        <v>9</v>
      </c>
      <c r="AG351" s="160"/>
      <c r="AH351" s="161">
        <f t="shared" si="82"/>
        <v>1820.34</v>
      </c>
      <c r="AI351" s="161"/>
      <c r="AJ351" s="162"/>
      <c r="AK351" s="161">
        <f t="shared" si="95"/>
        <v>323.61599999999999</v>
      </c>
      <c r="AL351" s="161">
        <f t="shared" si="96"/>
        <v>6148.7039999999997</v>
      </c>
      <c r="AM351" s="163">
        <f t="shared" si="84"/>
        <v>5226.3984</v>
      </c>
      <c r="AN351" s="163">
        <f t="shared" si="97"/>
        <v>5122.6390199999996</v>
      </c>
      <c r="AO351" s="163">
        <f t="shared" si="80"/>
        <v>4765.2455999999993</v>
      </c>
      <c r="AP351" s="163">
        <f t="shared" si="85"/>
        <v>5942.2612631999991</v>
      </c>
      <c r="AQ351" s="164">
        <f t="shared" si="86"/>
        <v>5527.6848959999988</v>
      </c>
      <c r="AR351" s="165">
        <f t="shared" si="81"/>
        <v>7130.7135158399988</v>
      </c>
      <c r="AS351" s="166">
        <f t="shared" si="87"/>
        <v>10141.518659999998</v>
      </c>
      <c r="AT351" s="154">
        <v>11571</v>
      </c>
    </row>
    <row r="352" spans="1:46" s="154" customFormat="1">
      <c r="A352" s="153" t="s">
        <v>669</v>
      </c>
      <c r="B352" s="154" t="s">
        <v>873</v>
      </c>
      <c r="C352" s="155">
        <v>202.26</v>
      </c>
      <c r="D352" s="156">
        <v>253.79</v>
      </c>
      <c r="E352" s="157">
        <v>17</v>
      </c>
      <c r="F352" s="158"/>
      <c r="G352" s="158"/>
      <c r="H352" s="158">
        <v>1</v>
      </c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>
        <v>1</v>
      </c>
      <c r="X352" s="158"/>
      <c r="Y352" s="158">
        <v>1</v>
      </c>
      <c r="Z352" s="158"/>
      <c r="AA352" s="158">
        <v>2</v>
      </c>
      <c r="AB352" s="158"/>
      <c r="AC352" s="158"/>
      <c r="AD352" s="158"/>
      <c r="AE352" s="159">
        <f t="shared" si="83"/>
        <v>12</v>
      </c>
      <c r="AF352" s="160">
        <v>12</v>
      </c>
      <c r="AG352" s="160"/>
      <c r="AH352" s="161">
        <f t="shared" si="82"/>
        <v>2427.12</v>
      </c>
      <c r="AI352" s="161"/>
      <c r="AJ352" s="162"/>
      <c r="AK352" s="161">
        <f t="shared" si="95"/>
        <v>323.61599999999999</v>
      </c>
      <c r="AL352" s="161">
        <f t="shared" si="96"/>
        <v>6148.7039999999997</v>
      </c>
      <c r="AM352" s="163">
        <f t="shared" si="84"/>
        <v>5226.3984</v>
      </c>
      <c r="AN352" s="163">
        <f t="shared" si="97"/>
        <v>5122.6390199999996</v>
      </c>
      <c r="AO352" s="163">
        <f t="shared" si="80"/>
        <v>4765.2455999999993</v>
      </c>
      <c r="AP352" s="163">
        <f t="shared" si="85"/>
        <v>5942.2612631999991</v>
      </c>
      <c r="AQ352" s="164">
        <f t="shared" si="86"/>
        <v>5527.6848959999988</v>
      </c>
      <c r="AR352" s="165">
        <f t="shared" si="81"/>
        <v>7130.7135158399988</v>
      </c>
      <c r="AS352" s="166">
        <f t="shared" si="87"/>
        <v>10141.518659999998</v>
      </c>
      <c r="AT352" s="154">
        <v>11571</v>
      </c>
    </row>
    <row r="353" spans="1:47" s="154" customFormat="1">
      <c r="A353" s="153" t="s">
        <v>671</v>
      </c>
      <c r="B353" s="154" t="s">
        <v>874</v>
      </c>
      <c r="C353" s="155">
        <v>252.96</v>
      </c>
      <c r="D353" s="156">
        <v>308.99</v>
      </c>
      <c r="E353" s="157">
        <v>15</v>
      </c>
      <c r="F353" s="158"/>
      <c r="G353" s="158"/>
      <c r="H353" s="158">
        <v>1</v>
      </c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9">
        <f t="shared" si="83"/>
        <v>14</v>
      </c>
      <c r="AF353" s="160">
        <v>14</v>
      </c>
      <c r="AG353" s="160"/>
      <c r="AH353" s="161">
        <f>+AE353*C353</f>
        <v>3541.44</v>
      </c>
      <c r="AI353" s="161"/>
      <c r="AJ353" s="162"/>
      <c r="AK353" s="161">
        <f t="shared" si="95"/>
        <v>404.73600000000005</v>
      </c>
      <c r="AL353" s="161">
        <f t="shared" si="96"/>
        <v>7689.9840000000013</v>
      </c>
      <c r="AM353" s="163">
        <f t="shared" si="84"/>
        <v>6536.4864000000007</v>
      </c>
      <c r="AN353" s="163">
        <f t="shared" si="97"/>
        <v>6406.71792</v>
      </c>
      <c r="AO353" s="163">
        <f t="shared" si="80"/>
        <v>5959.7376000000004</v>
      </c>
      <c r="AP353" s="163">
        <f t="shared" si="85"/>
        <v>7431.7927871999991</v>
      </c>
      <c r="AQ353" s="164">
        <f t="shared" si="86"/>
        <v>6913.2956160000003</v>
      </c>
      <c r="AR353" s="165">
        <f t="shared" si="81"/>
        <v>8918.1513446399986</v>
      </c>
      <c r="AS353" s="166">
        <f t="shared" si="87"/>
        <v>12683.667359999999</v>
      </c>
      <c r="AT353" s="154">
        <v>14216</v>
      </c>
    </row>
    <row r="354" spans="1:47" s="154" customFormat="1">
      <c r="A354" s="153" t="s">
        <v>673</v>
      </c>
      <c r="B354" s="154" t="s">
        <v>875</v>
      </c>
      <c r="C354" s="155">
        <v>188.73</v>
      </c>
      <c r="D354" s="156">
        <v>232.84</v>
      </c>
      <c r="E354" s="157">
        <v>25</v>
      </c>
      <c r="F354" s="158"/>
      <c r="G354" s="158"/>
      <c r="H354" s="158">
        <v>1</v>
      </c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9">
        <f t="shared" si="83"/>
        <v>24</v>
      </c>
      <c r="AF354" s="160">
        <v>24</v>
      </c>
      <c r="AG354" s="160"/>
      <c r="AH354" s="161">
        <f>+AE354*C354</f>
        <v>4529.5199999999995</v>
      </c>
      <c r="AI354" s="161"/>
      <c r="AJ354" s="162"/>
      <c r="AK354" s="161">
        <f t="shared" si="95"/>
        <v>301.96800000000002</v>
      </c>
      <c r="AL354" s="161">
        <f t="shared" si="96"/>
        <v>5737.3920000000007</v>
      </c>
      <c r="AM354" s="163">
        <f t="shared" si="84"/>
        <v>4876.7832000000008</v>
      </c>
      <c r="AN354" s="163">
        <f>+AK354/1.6*$AK$4*$AL$6</f>
        <v>4779.9647099999993</v>
      </c>
      <c r="AO354" s="163">
        <f t="shared" si="80"/>
        <v>4446.4787999999999</v>
      </c>
      <c r="AP354" s="163">
        <f t="shared" si="85"/>
        <v>5544.7590635999986</v>
      </c>
      <c r="AQ354" s="164">
        <f t="shared" si="86"/>
        <v>5157.9154079999998</v>
      </c>
      <c r="AR354" s="165">
        <f t="shared" si="81"/>
        <v>6653.7108763199985</v>
      </c>
      <c r="AS354" s="166">
        <f t="shared" si="87"/>
        <v>9463.1109299999989</v>
      </c>
      <c r="AT354" s="154">
        <v>10579</v>
      </c>
    </row>
    <row r="355" spans="1:47">
      <c r="A355" s="20" t="s">
        <v>675</v>
      </c>
      <c r="B355" s="20" t="s">
        <v>676</v>
      </c>
      <c r="C355" s="21">
        <v>135.41</v>
      </c>
      <c r="D355" s="108"/>
      <c r="E355" s="35">
        <v>1</v>
      </c>
      <c r="F355" s="37"/>
      <c r="G355" s="37"/>
      <c r="H355" s="37"/>
      <c r="I355" s="37"/>
      <c r="J355" s="37"/>
      <c r="K355" s="37"/>
      <c r="L355" s="25"/>
      <c r="M355" s="25"/>
      <c r="N355" s="96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5"/>
      <c r="AE355" s="26">
        <f t="shared" si="83"/>
        <v>1</v>
      </c>
      <c r="AF355" s="151"/>
      <c r="AG355" s="151"/>
      <c r="AH355" s="27">
        <f t="shared" si="82"/>
        <v>135.41</v>
      </c>
      <c r="AI355" s="27"/>
      <c r="AJ355" s="1"/>
      <c r="AK355" s="1">
        <f t="shared" si="95"/>
        <v>216.65600000000001</v>
      </c>
      <c r="AL355" s="1">
        <f t="shared" si="96"/>
        <v>4116.4639999999999</v>
      </c>
      <c r="AM355" s="62">
        <f t="shared" si="84"/>
        <v>3498.9944</v>
      </c>
      <c r="AN355" s="132">
        <f>+AK355/1.6*$AK$4*$AL$6</f>
        <v>3429.52907</v>
      </c>
      <c r="AO355" s="62">
        <f t="shared" si="80"/>
        <v>3190.2595999999999</v>
      </c>
      <c r="AP355" s="62">
        <f t="shared" si="85"/>
        <v>3978.2537211999997</v>
      </c>
      <c r="AQ355" s="91">
        <f t="shared" si="86"/>
        <v>3700.7011359999997</v>
      </c>
      <c r="AR355" s="133">
        <f t="shared" si="81"/>
        <v>4773.9044654399995</v>
      </c>
      <c r="AS355" s="63">
        <f t="shared" si="87"/>
        <v>6789.5928099999992</v>
      </c>
    </row>
    <row r="356" spans="1:47">
      <c r="A356" s="20" t="s">
        <v>677</v>
      </c>
      <c r="B356" s="20" t="s">
        <v>676</v>
      </c>
      <c r="C356" s="21">
        <v>138.6</v>
      </c>
      <c r="D356" s="108"/>
      <c r="E356" s="35">
        <v>1</v>
      </c>
      <c r="F356" s="37"/>
      <c r="G356" s="37"/>
      <c r="H356" s="37"/>
      <c r="I356" s="37">
        <v>1</v>
      </c>
      <c r="J356" s="37"/>
      <c r="K356" s="37"/>
      <c r="L356" s="25"/>
      <c r="M356" s="25"/>
      <c r="N356" s="96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5"/>
      <c r="AE356" s="26">
        <f t="shared" si="83"/>
        <v>0</v>
      </c>
      <c r="AF356" s="151"/>
      <c r="AG356" s="151"/>
      <c r="AH356" s="27">
        <f t="shared" si="82"/>
        <v>0</v>
      </c>
      <c r="AI356" s="27"/>
      <c r="AJ356" s="1"/>
      <c r="AK356" s="1">
        <f t="shared" si="95"/>
        <v>221.76</v>
      </c>
      <c r="AL356" s="1">
        <f t="shared" si="96"/>
        <v>4213.4399999999996</v>
      </c>
      <c r="AM356" s="62">
        <f t="shared" si="84"/>
        <v>3581.4239999999995</v>
      </c>
      <c r="AN356" s="132">
        <f>+AK356/1.6*$AK$4*$AL$6</f>
        <v>3510.3221999999996</v>
      </c>
      <c r="AO356" s="62">
        <f t="shared" si="80"/>
        <v>3265.4160000000002</v>
      </c>
      <c r="AP356" s="62">
        <f t="shared" si="85"/>
        <v>4071.9737519999994</v>
      </c>
      <c r="AQ356" s="91">
        <f t="shared" si="86"/>
        <v>3787.88256</v>
      </c>
      <c r="AR356" s="133">
        <f t="shared" si="81"/>
        <v>4886.3685023999988</v>
      </c>
      <c r="AS356" s="63">
        <f t="shared" si="87"/>
        <v>6949.5425999999989</v>
      </c>
    </row>
    <row r="357" spans="1:47">
      <c r="A357" s="20" t="s">
        <v>678</v>
      </c>
      <c r="B357" s="20" t="s">
        <v>705</v>
      </c>
      <c r="C357" s="21">
        <v>121.93</v>
      </c>
      <c r="D357" s="108"/>
      <c r="E357" s="35">
        <v>1</v>
      </c>
      <c r="F357" s="37"/>
      <c r="G357" s="37"/>
      <c r="H357" s="37"/>
      <c r="I357" s="37">
        <v>1</v>
      </c>
      <c r="J357" s="37"/>
      <c r="K357" s="37"/>
      <c r="L357" s="25"/>
      <c r="M357" s="25"/>
      <c r="N357" s="96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5"/>
      <c r="AE357" s="26">
        <f t="shared" si="83"/>
        <v>0</v>
      </c>
      <c r="AF357" s="151"/>
      <c r="AG357" s="151"/>
      <c r="AH357" s="27">
        <f t="shared" si="82"/>
        <v>0</v>
      </c>
      <c r="AI357" s="27"/>
      <c r="AJ357" s="1"/>
      <c r="AK357" s="1">
        <f t="shared" si="95"/>
        <v>195.08800000000002</v>
      </c>
      <c r="AL357" s="1">
        <f t="shared" si="96"/>
        <v>3706.6720000000005</v>
      </c>
      <c r="AM357" s="62">
        <f t="shared" si="84"/>
        <v>3150.6712000000002</v>
      </c>
      <c r="AN357" s="132">
        <f>+AK357/1.6*$AK$4*$AL$6</f>
        <v>3088.12111</v>
      </c>
      <c r="AO357" s="62">
        <f t="shared" si="80"/>
        <v>2872.6708000000003</v>
      </c>
      <c r="AP357" s="62">
        <f t="shared" si="85"/>
        <v>3582.2204875999996</v>
      </c>
      <c r="AQ357" s="91">
        <f t="shared" si="86"/>
        <v>3332.2981280000004</v>
      </c>
      <c r="AR357" s="133">
        <f t="shared" si="81"/>
        <v>4298.6645851199992</v>
      </c>
      <c r="AS357" s="63">
        <f t="shared" si="87"/>
        <v>6113.6921299999995</v>
      </c>
      <c r="AT357" s="3" t="s">
        <v>704</v>
      </c>
      <c r="AU357" s="105">
        <f>+AR19+AR161+AR214+AR63+90+100+20+100</f>
        <v>3089.5187065599998</v>
      </c>
    </row>
    <row r="358" spans="1:47">
      <c r="A358" s="20" t="s">
        <v>679</v>
      </c>
      <c r="B358" s="20" t="s">
        <v>676</v>
      </c>
      <c r="C358" s="21">
        <v>174.4</v>
      </c>
      <c r="D358" s="108"/>
      <c r="E358" s="35">
        <v>1</v>
      </c>
      <c r="F358" s="37"/>
      <c r="G358" s="37"/>
      <c r="H358" s="37"/>
      <c r="I358" s="37">
        <v>1</v>
      </c>
      <c r="J358" s="37"/>
      <c r="K358" s="37"/>
      <c r="L358" s="25"/>
      <c r="M358" s="25"/>
      <c r="N358" s="96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5"/>
      <c r="AE358" s="26">
        <f t="shared" si="83"/>
        <v>0</v>
      </c>
      <c r="AF358" s="151"/>
      <c r="AG358" s="151"/>
      <c r="AH358" s="27">
        <f t="shared" si="82"/>
        <v>0</v>
      </c>
      <c r="AI358" s="27"/>
      <c r="AJ358" s="1"/>
      <c r="AK358" s="1">
        <f t="shared" si="95"/>
        <v>279.04000000000002</v>
      </c>
      <c r="AL358" s="1">
        <f t="shared" si="96"/>
        <v>5301.76</v>
      </c>
      <c r="AM358" s="62">
        <f t="shared" si="84"/>
        <v>4506.4960000000001</v>
      </c>
      <c r="AN358" s="132">
        <f t="shared" ref="AN358:AN360" si="98">+AK358/1.6*$AK$4*$AL$6</f>
        <v>4417.0288</v>
      </c>
      <c r="AO358" s="62">
        <f t="shared" si="80"/>
        <v>4108.8639999999996</v>
      </c>
      <c r="AP358" s="62">
        <f t="shared" si="85"/>
        <v>5123.7534079999996</v>
      </c>
      <c r="AQ358" s="91">
        <f t="shared" si="86"/>
        <v>4766.2822399999995</v>
      </c>
      <c r="AR358" s="133">
        <f t="shared" si="81"/>
        <v>6148.5040895999991</v>
      </c>
      <c r="AS358" s="63">
        <f t="shared" si="87"/>
        <v>8744.5903999999991</v>
      </c>
    </row>
    <row r="359" spans="1:47">
      <c r="A359" s="20" t="s">
        <v>680</v>
      </c>
      <c r="B359" s="20" t="s">
        <v>676</v>
      </c>
      <c r="C359" s="21">
        <v>170.65</v>
      </c>
      <c r="D359" s="108"/>
      <c r="E359" s="35">
        <v>1</v>
      </c>
      <c r="F359" s="37"/>
      <c r="G359" s="37"/>
      <c r="H359" s="37"/>
      <c r="I359" s="37">
        <v>1</v>
      </c>
      <c r="J359" s="37"/>
      <c r="K359" s="37"/>
      <c r="L359" s="25"/>
      <c r="M359" s="25"/>
      <c r="N359" s="96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5"/>
      <c r="AE359" s="26">
        <f t="shared" si="83"/>
        <v>0</v>
      </c>
      <c r="AF359" s="151"/>
      <c r="AG359" s="151"/>
      <c r="AH359" s="27">
        <f t="shared" si="82"/>
        <v>0</v>
      </c>
      <c r="AI359" s="27"/>
      <c r="AJ359" s="1"/>
      <c r="AK359" s="1">
        <f t="shared" si="95"/>
        <v>273.04000000000002</v>
      </c>
      <c r="AL359" s="1">
        <f t="shared" si="96"/>
        <v>5187.76</v>
      </c>
      <c r="AM359" s="62">
        <f t="shared" si="84"/>
        <v>4409.5960000000005</v>
      </c>
      <c r="AN359" s="132">
        <f t="shared" si="98"/>
        <v>4322.0525500000003</v>
      </c>
      <c r="AO359" s="62">
        <f t="shared" si="80"/>
        <v>4020.5140000000001</v>
      </c>
      <c r="AP359" s="62">
        <f t="shared" si="85"/>
        <v>5013.5809580000005</v>
      </c>
      <c r="AQ359" s="91">
        <f t="shared" si="86"/>
        <v>4663.7962399999997</v>
      </c>
      <c r="AR359" s="133">
        <f t="shared" si="81"/>
        <v>6016.2971496</v>
      </c>
      <c r="AS359" s="63">
        <f t="shared" si="87"/>
        <v>8556.5616499999996</v>
      </c>
    </row>
    <row r="360" spans="1:47">
      <c r="A360" s="20" t="s">
        <v>681</v>
      </c>
      <c r="B360" s="20" t="s">
        <v>676</v>
      </c>
      <c r="C360" s="21">
        <v>170.65</v>
      </c>
      <c r="D360" s="108"/>
      <c r="E360" s="35">
        <v>1</v>
      </c>
      <c r="F360" s="37"/>
      <c r="G360" s="37"/>
      <c r="H360" s="37"/>
      <c r="I360" s="37">
        <v>1</v>
      </c>
      <c r="J360" s="37"/>
      <c r="K360" s="37"/>
      <c r="L360" s="25"/>
      <c r="M360" s="25"/>
      <c r="N360" s="96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5"/>
      <c r="AE360" s="26">
        <f t="shared" si="83"/>
        <v>0</v>
      </c>
      <c r="AF360" s="151"/>
      <c r="AG360" s="151"/>
      <c r="AH360" s="27">
        <f t="shared" si="82"/>
        <v>0</v>
      </c>
      <c r="AI360" s="27"/>
      <c r="AJ360" s="1"/>
      <c r="AK360" s="1">
        <f t="shared" si="95"/>
        <v>273.04000000000002</v>
      </c>
      <c r="AL360" s="1">
        <f t="shared" si="96"/>
        <v>5187.76</v>
      </c>
      <c r="AM360" s="62">
        <f t="shared" si="84"/>
        <v>4409.5960000000005</v>
      </c>
      <c r="AN360" s="132">
        <f t="shared" si="98"/>
        <v>4322.0525500000003</v>
      </c>
      <c r="AO360" s="62">
        <f t="shared" si="80"/>
        <v>4020.5140000000001</v>
      </c>
      <c r="AP360" s="62">
        <f t="shared" si="85"/>
        <v>5013.5809580000005</v>
      </c>
      <c r="AQ360" s="91">
        <f t="shared" si="86"/>
        <v>4663.7962399999997</v>
      </c>
      <c r="AR360" s="133">
        <f t="shared" si="81"/>
        <v>6016.2971496</v>
      </c>
      <c r="AS360" s="63">
        <f t="shared" si="87"/>
        <v>8556.5616499999996</v>
      </c>
    </row>
    <row r="361" spans="1:47">
      <c r="A361" s="20"/>
      <c r="B361" s="20"/>
      <c r="C361" s="38"/>
      <c r="D361" s="38"/>
      <c r="E361" s="39">
        <f>SUM(E7:E360)</f>
        <v>31202</v>
      </c>
      <c r="F361" s="39"/>
      <c r="G361" s="39"/>
      <c r="H361" s="39"/>
      <c r="I361" s="39"/>
      <c r="J361" s="39"/>
      <c r="K361" s="39"/>
      <c r="L361" s="39"/>
      <c r="M361" s="39"/>
      <c r="N361" s="97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>
        <f>SUM(AE7:AE360)</f>
        <v>27661</v>
      </c>
      <c r="AF361" s="39"/>
      <c r="AG361" s="39"/>
      <c r="AH361" s="80">
        <f>SUM(AH7:AH360)</f>
        <v>346766.86999999976</v>
      </c>
      <c r="AI361" s="80"/>
      <c r="AJ361" s="1" t="s">
        <v>9</v>
      </c>
      <c r="AQ361" s="91"/>
    </row>
    <row r="362" spans="1:47">
      <c r="A362" s="20" t="s">
        <v>675</v>
      </c>
      <c r="B362" s="20" t="s">
        <v>1208</v>
      </c>
      <c r="C362" s="1">
        <f>56.49+40.54</f>
        <v>97.03</v>
      </c>
      <c r="D362" s="1"/>
      <c r="E362" s="40" t="s">
        <v>682</v>
      </c>
      <c r="F362" s="41"/>
      <c r="G362" s="41"/>
      <c r="H362" s="39"/>
      <c r="I362" s="39"/>
      <c r="J362" s="39"/>
      <c r="K362" s="39"/>
      <c r="L362" s="39"/>
      <c r="M362" s="39"/>
      <c r="N362" s="97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>
        <v>18.16</v>
      </c>
      <c r="AF362" s="39"/>
      <c r="AG362" s="39"/>
      <c r="AH362" s="60">
        <f>+AH361*AE362</f>
        <v>6297286.3591999961</v>
      </c>
      <c r="AI362" s="60"/>
      <c r="AJ362" s="1"/>
      <c r="AQ362" s="91"/>
    </row>
    <row r="363" spans="1:47">
      <c r="A363" s="20" t="s">
        <v>677</v>
      </c>
      <c r="B363" s="20" t="s">
        <v>1209</v>
      </c>
      <c r="C363" s="42">
        <f>53.93+40.54</f>
        <v>94.47</v>
      </c>
      <c r="D363" s="42"/>
      <c r="E363" s="36">
        <f>E7*C7</f>
        <v>2129.16</v>
      </c>
      <c r="F363" s="41"/>
      <c r="G363" s="41"/>
      <c r="H363" s="39"/>
      <c r="I363" s="39"/>
      <c r="J363" s="39"/>
      <c r="K363" s="39"/>
      <c r="L363" s="43"/>
      <c r="M363" s="43"/>
      <c r="N363" s="98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4"/>
      <c r="AF363" s="44"/>
      <c r="AG363" s="44"/>
      <c r="AH363" s="60">
        <f>+AH362*1.16</f>
        <v>7304852.1766719949</v>
      </c>
      <c r="AI363" s="60"/>
      <c r="AJ363" s="29" t="s">
        <v>6</v>
      </c>
      <c r="AQ363" s="91"/>
    </row>
    <row r="364" spans="1:47">
      <c r="A364" s="20" t="s">
        <v>678</v>
      </c>
      <c r="B364" s="20" t="s">
        <v>1207</v>
      </c>
      <c r="C364" s="1">
        <f>44.35+40.54</f>
        <v>84.89</v>
      </c>
      <c r="D364" s="1"/>
      <c r="E364" s="36">
        <f t="shared" ref="E364:E427" si="99">E8*C8</f>
        <v>1874.1799999999998</v>
      </c>
      <c r="F364" s="41"/>
      <c r="G364" s="41"/>
      <c r="H364" s="39"/>
      <c r="I364" s="39"/>
      <c r="J364" s="39"/>
      <c r="K364" s="39"/>
      <c r="L364" s="43"/>
      <c r="M364" s="43"/>
      <c r="N364" s="98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39"/>
      <c r="AF364" s="39"/>
      <c r="AG364" s="39"/>
      <c r="AH364" s="27"/>
      <c r="AI364" s="27"/>
      <c r="AJ364" s="1"/>
      <c r="AQ364" s="91"/>
    </row>
    <row r="365" spans="1:47">
      <c r="A365" s="20" t="s">
        <v>679</v>
      </c>
      <c r="B365" s="20" t="s">
        <v>1210</v>
      </c>
      <c r="C365" s="1">
        <f>76.2+40.54</f>
        <v>116.74000000000001</v>
      </c>
      <c r="D365" s="1"/>
      <c r="E365" s="36">
        <f t="shared" si="99"/>
        <v>914.4</v>
      </c>
      <c r="F365" s="41"/>
      <c r="G365" s="41"/>
      <c r="H365" s="39"/>
      <c r="I365" s="39"/>
      <c r="J365" s="39"/>
      <c r="K365" s="39"/>
      <c r="L365" s="43"/>
      <c r="M365" s="43"/>
      <c r="N365" s="98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5"/>
      <c r="AF365" s="152"/>
      <c r="AG365" s="152"/>
      <c r="AH365" s="61">
        <f>+AH363*1.3</f>
        <v>9496307.8296735939</v>
      </c>
      <c r="AI365" s="61"/>
      <c r="AJ365" s="1"/>
      <c r="AQ365" s="91"/>
    </row>
    <row r="366" spans="1:47">
      <c r="A366" s="20" t="s">
        <v>680</v>
      </c>
      <c r="B366" s="20" t="s">
        <v>1211</v>
      </c>
      <c r="C366" s="38">
        <f>72.99+40.54</f>
        <v>113.53</v>
      </c>
      <c r="D366" s="38"/>
      <c r="E366" s="36">
        <f t="shared" si="99"/>
        <v>1788.2800000000002</v>
      </c>
      <c r="F366" s="41"/>
      <c r="G366" s="41"/>
      <c r="H366" s="39"/>
      <c r="I366" s="39"/>
      <c r="J366" s="39"/>
      <c r="K366" s="39"/>
      <c r="L366" s="43"/>
      <c r="M366" s="43"/>
      <c r="N366" s="98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4"/>
      <c r="AF366" s="44"/>
      <c r="AG366" s="44"/>
      <c r="AH366" s="27"/>
      <c r="AI366" s="27"/>
      <c r="AJ366" s="1"/>
      <c r="AQ366" s="91"/>
    </row>
    <row r="367" spans="1:47">
      <c r="A367" s="20" t="s">
        <v>681</v>
      </c>
      <c r="B367" s="20" t="s">
        <v>1212</v>
      </c>
      <c r="C367" s="1">
        <f>81.04+40.54</f>
        <v>121.58000000000001</v>
      </c>
      <c r="D367" s="1"/>
      <c r="E367" s="36">
        <f t="shared" si="99"/>
        <v>510.90000000000003</v>
      </c>
      <c r="F367" s="41"/>
      <c r="G367" s="41"/>
      <c r="H367" s="39"/>
      <c r="I367" s="39"/>
      <c r="J367" s="39"/>
      <c r="K367" s="39"/>
      <c r="L367" s="43"/>
      <c r="M367" s="43"/>
      <c r="N367" s="98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39"/>
      <c r="AF367" s="39"/>
      <c r="AG367" s="39"/>
      <c r="AH367" s="27"/>
      <c r="AI367" s="27"/>
      <c r="AJ367" s="1"/>
      <c r="AQ367" s="91"/>
    </row>
    <row r="368" spans="1:47">
      <c r="A368" s="20"/>
      <c r="B368" s="20"/>
      <c r="C368" s="38">
        <f>SUM(C362:C367)</f>
        <v>628.24</v>
      </c>
      <c r="D368" s="38"/>
      <c r="E368" s="36">
        <f t="shared" si="99"/>
        <v>388.08000000000004</v>
      </c>
      <c r="F368" s="41"/>
      <c r="G368" s="41"/>
      <c r="H368" s="39"/>
      <c r="I368" s="39"/>
      <c r="J368" s="39"/>
      <c r="K368" s="39"/>
      <c r="L368" s="43"/>
      <c r="M368" s="43"/>
      <c r="N368" s="98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6"/>
      <c r="AF368" s="46"/>
      <c r="AG368" s="46"/>
      <c r="AH368" s="27"/>
      <c r="AI368" s="27"/>
      <c r="AJ368" s="1"/>
      <c r="AQ368" s="91"/>
    </row>
    <row r="369" spans="1:43">
      <c r="A369" s="1"/>
      <c r="B369" s="1"/>
      <c r="C369" s="1"/>
      <c r="D369" s="1"/>
      <c r="E369" s="36">
        <f t="shared" si="99"/>
        <v>1034.8800000000001</v>
      </c>
      <c r="F369" s="41"/>
      <c r="G369" s="41"/>
      <c r="H369" s="39"/>
      <c r="I369" s="39"/>
      <c r="J369" s="39"/>
      <c r="K369" s="39"/>
      <c r="L369" s="43"/>
      <c r="M369" s="43"/>
      <c r="N369" s="98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7"/>
      <c r="AF369" s="47"/>
      <c r="AG369" s="47"/>
      <c r="AH369" s="36"/>
      <c r="AI369" s="36"/>
      <c r="AJ369" s="1"/>
      <c r="AQ369" s="91"/>
    </row>
    <row r="370" spans="1:43">
      <c r="A370" s="20"/>
      <c r="B370" s="20"/>
      <c r="C370" s="38"/>
      <c r="D370" s="38"/>
      <c r="E370" s="36">
        <f t="shared" si="99"/>
        <v>110.48</v>
      </c>
      <c r="F370" s="41"/>
      <c r="G370" s="41"/>
      <c r="H370" s="39"/>
      <c r="I370" s="39"/>
      <c r="J370" s="39"/>
      <c r="K370" s="39"/>
      <c r="L370" s="39"/>
      <c r="M370" s="39"/>
      <c r="N370" s="97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27"/>
      <c r="AI370" s="27"/>
      <c r="AJ370" s="29"/>
      <c r="AQ370" s="91"/>
    </row>
    <row r="371" spans="1:43">
      <c r="A371" s="20"/>
      <c r="B371" s="20"/>
      <c r="C371" s="38"/>
      <c r="D371" s="38"/>
      <c r="E371" s="36">
        <f t="shared" si="99"/>
        <v>278.95999999999998</v>
      </c>
      <c r="F371" s="41"/>
      <c r="G371" s="41"/>
      <c r="H371" s="39"/>
      <c r="I371" s="39"/>
      <c r="J371" s="39"/>
      <c r="K371" s="39"/>
      <c r="L371" s="47"/>
      <c r="M371" s="47"/>
      <c r="N371" s="99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4"/>
      <c r="AF371" s="44"/>
      <c r="AG371" s="44"/>
      <c r="AH371" s="36"/>
      <c r="AI371" s="36"/>
      <c r="AJ371" s="1"/>
      <c r="AQ371" s="91"/>
    </row>
    <row r="372" spans="1:43">
      <c r="A372" s="20"/>
      <c r="B372" s="20"/>
      <c r="C372" s="38"/>
      <c r="D372" s="38"/>
      <c r="E372" s="36">
        <f t="shared" si="99"/>
        <v>2642.9</v>
      </c>
      <c r="F372" s="41"/>
      <c r="G372" s="41"/>
      <c r="H372" s="39"/>
      <c r="I372" s="39"/>
      <c r="J372" s="39"/>
      <c r="K372" s="39"/>
      <c r="L372" s="39"/>
      <c r="M372" s="39"/>
      <c r="N372" s="97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27"/>
      <c r="AI372" s="27"/>
      <c r="AJ372" s="1"/>
      <c r="AQ372" s="91"/>
    </row>
    <row r="373" spans="1:43">
      <c r="A373" s="20"/>
      <c r="B373" s="20"/>
      <c r="C373" s="38"/>
      <c r="D373" s="38"/>
      <c r="E373" s="36">
        <f t="shared" si="99"/>
        <v>2293.2000000000003</v>
      </c>
      <c r="F373" s="41"/>
      <c r="G373" s="41"/>
      <c r="H373" s="39"/>
      <c r="I373" s="39"/>
      <c r="J373" s="39"/>
      <c r="K373" s="39"/>
      <c r="L373" s="47"/>
      <c r="M373" s="47"/>
      <c r="N373" s="99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4"/>
      <c r="AF373" s="44"/>
      <c r="AG373" s="44"/>
      <c r="AH373" s="36"/>
      <c r="AI373" s="36"/>
      <c r="AJ373" s="1"/>
      <c r="AQ373" s="91"/>
    </row>
    <row r="374" spans="1:43">
      <c r="A374" s="20"/>
      <c r="B374" s="20"/>
      <c r="C374" s="38"/>
      <c r="D374" s="38"/>
      <c r="E374" s="36">
        <f t="shared" si="99"/>
        <v>8116.05</v>
      </c>
      <c r="F374" s="41"/>
      <c r="G374" s="41"/>
      <c r="H374" s="39"/>
      <c r="I374" s="39"/>
      <c r="J374" s="39"/>
      <c r="K374" s="39"/>
      <c r="L374" s="39"/>
      <c r="M374" s="39"/>
      <c r="N374" s="97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27"/>
      <c r="AI374" s="27"/>
      <c r="AJ374" s="1"/>
      <c r="AQ374" s="91"/>
    </row>
    <row r="375" spans="1:43">
      <c r="A375" s="20"/>
      <c r="B375" s="20"/>
      <c r="C375" s="38"/>
      <c r="D375" s="38"/>
      <c r="E375" s="36">
        <f t="shared" si="99"/>
        <v>8603.9</v>
      </c>
      <c r="F375" s="41"/>
      <c r="G375" s="41"/>
      <c r="H375" s="39"/>
      <c r="I375" s="39"/>
      <c r="J375" s="39"/>
      <c r="K375" s="39"/>
      <c r="L375" s="39"/>
      <c r="M375" s="39"/>
      <c r="N375" s="97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6"/>
      <c r="AI375" s="36"/>
      <c r="AJ375" s="1"/>
      <c r="AQ375" s="91"/>
    </row>
    <row r="376" spans="1:43">
      <c r="A376" s="20"/>
      <c r="B376" s="20"/>
      <c r="C376" s="38"/>
      <c r="D376" s="38"/>
      <c r="E376" s="36">
        <f t="shared" si="99"/>
        <v>975.5200000000001</v>
      </c>
      <c r="F376" s="48"/>
      <c r="G376" s="48"/>
      <c r="H376" s="40"/>
      <c r="I376" s="40"/>
      <c r="J376" s="40"/>
      <c r="K376" s="40"/>
      <c r="L376" s="40"/>
      <c r="M376" s="40"/>
      <c r="N376" s="10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27"/>
      <c r="AI376" s="27"/>
      <c r="AJ376" s="1"/>
      <c r="AQ376" s="91"/>
    </row>
    <row r="377" spans="1:43">
      <c r="A377" s="1"/>
      <c r="B377" s="1"/>
      <c r="C377" s="1"/>
      <c r="D377" s="1"/>
      <c r="E377" s="36">
        <f t="shared" si="99"/>
        <v>1386.81</v>
      </c>
      <c r="F377" s="48"/>
      <c r="G377" s="48"/>
      <c r="H377" s="40"/>
      <c r="I377" s="40"/>
      <c r="J377" s="40"/>
      <c r="K377" s="40"/>
      <c r="L377" s="40"/>
      <c r="M377" s="40"/>
      <c r="N377" s="10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27"/>
      <c r="AI377" s="27"/>
      <c r="AJ377" s="1"/>
      <c r="AQ377" s="91"/>
    </row>
    <row r="378" spans="1:43">
      <c r="A378" s="1"/>
      <c r="B378" s="1"/>
      <c r="C378" s="1"/>
      <c r="D378" s="1"/>
      <c r="E378" s="36">
        <f t="shared" si="99"/>
        <v>3566.55</v>
      </c>
      <c r="F378" s="48"/>
      <c r="G378" s="48"/>
      <c r="H378" s="40"/>
      <c r="I378" s="40"/>
      <c r="J378" s="40"/>
      <c r="K378" s="40"/>
      <c r="L378" s="40"/>
      <c r="M378" s="40"/>
      <c r="N378" s="10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27"/>
      <c r="AI378" s="27"/>
      <c r="AJ378" s="1"/>
      <c r="AQ378" s="91"/>
    </row>
    <row r="379" spans="1:43">
      <c r="A379" s="1"/>
      <c r="B379" s="1"/>
      <c r="C379" s="1"/>
      <c r="D379" s="1"/>
      <c r="E379" s="36">
        <f t="shared" si="99"/>
        <v>2736</v>
      </c>
      <c r="F379" s="48"/>
      <c r="G379" s="48"/>
      <c r="H379" s="40"/>
      <c r="I379" s="40"/>
      <c r="J379" s="40"/>
      <c r="K379" s="40"/>
      <c r="L379" s="40"/>
      <c r="M379" s="40"/>
      <c r="N379" s="10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27"/>
      <c r="AI379" s="27"/>
      <c r="AJ379" s="1"/>
      <c r="AQ379" s="91"/>
    </row>
    <row r="380" spans="1:43">
      <c r="A380" s="1"/>
      <c r="B380" s="1"/>
      <c r="C380" s="1"/>
      <c r="D380" s="1"/>
      <c r="E380" s="36">
        <f t="shared" si="99"/>
        <v>433.23</v>
      </c>
      <c r="F380" s="48"/>
      <c r="G380" s="48"/>
      <c r="H380" s="40"/>
      <c r="I380" s="40"/>
      <c r="J380" s="40"/>
      <c r="K380" s="40"/>
      <c r="L380" s="40"/>
      <c r="M380" s="40"/>
      <c r="N380" s="10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27"/>
      <c r="AI380" s="27"/>
      <c r="AJ380" s="1"/>
      <c r="AQ380" s="91"/>
    </row>
    <row r="381" spans="1:43">
      <c r="A381" s="20"/>
      <c r="B381" s="20"/>
      <c r="C381" s="38"/>
      <c r="D381" s="38"/>
      <c r="E381" s="36">
        <f t="shared" si="99"/>
        <v>2288.8200000000002</v>
      </c>
      <c r="F381" s="48"/>
      <c r="G381" s="48"/>
      <c r="H381" s="40"/>
      <c r="I381" s="40"/>
      <c r="J381" s="40"/>
      <c r="K381" s="40"/>
      <c r="L381" s="40"/>
      <c r="M381" s="40"/>
      <c r="N381" s="10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27"/>
      <c r="AI381" s="27"/>
      <c r="AJ381" s="1"/>
      <c r="AQ381" s="91"/>
    </row>
    <row r="382" spans="1:43">
      <c r="A382" s="1"/>
      <c r="B382" s="1"/>
      <c r="C382" s="1"/>
      <c r="D382" s="1"/>
      <c r="E382" s="36">
        <f t="shared" si="99"/>
        <v>2256.2599999999998</v>
      </c>
      <c r="F382" s="48"/>
      <c r="G382" s="48"/>
      <c r="H382" s="40"/>
      <c r="I382" s="40"/>
      <c r="J382" s="40"/>
      <c r="K382" s="40"/>
      <c r="L382" s="40"/>
      <c r="M382" s="40"/>
      <c r="N382" s="10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27"/>
      <c r="AI382" s="27"/>
      <c r="AJ382" s="1"/>
      <c r="AQ382" s="91"/>
    </row>
    <row r="383" spans="1:43">
      <c r="A383" s="1"/>
      <c r="B383" s="1"/>
      <c r="C383" s="1"/>
      <c r="D383" s="1"/>
      <c r="E383" s="36">
        <f t="shared" si="99"/>
        <v>2146.5499999999997</v>
      </c>
      <c r="F383" s="48"/>
      <c r="G383" s="48"/>
      <c r="H383" s="40"/>
      <c r="I383" s="40"/>
      <c r="J383" s="40"/>
      <c r="K383" s="40"/>
      <c r="L383" s="40"/>
      <c r="M383" s="40"/>
      <c r="N383" s="10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27"/>
      <c r="AI383" s="27"/>
      <c r="AJ383" s="1"/>
      <c r="AQ383" s="91"/>
    </row>
    <row r="384" spans="1:43">
      <c r="A384" s="1"/>
      <c r="B384" s="1"/>
      <c r="C384" s="1"/>
      <c r="D384" s="1"/>
      <c r="E384" s="36">
        <f t="shared" si="99"/>
        <v>4585.04</v>
      </c>
      <c r="F384" s="48"/>
      <c r="G384" s="48"/>
      <c r="H384" s="40"/>
      <c r="I384" s="40"/>
      <c r="J384" s="40"/>
      <c r="K384" s="40"/>
      <c r="L384" s="40"/>
      <c r="M384" s="40"/>
      <c r="N384" s="10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27"/>
      <c r="AI384" s="27"/>
      <c r="AQ384" s="91"/>
    </row>
    <row r="385" spans="1:43">
      <c r="A385" s="20"/>
      <c r="B385" s="20"/>
      <c r="C385" s="38"/>
      <c r="D385" s="38"/>
      <c r="E385" s="36">
        <f t="shared" si="99"/>
        <v>2338.0299999999997</v>
      </c>
      <c r="F385" s="48"/>
      <c r="G385" s="48"/>
      <c r="H385" s="40"/>
      <c r="I385" s="40"/>
      <c r="J385" s="40"/>
      <c r="K385" s="40"/>
      <c r="L385" s="40"/>
      <c r="M385" s="40"/>
      <c r="N385" s="10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27"/>
      <c r="AI385" s="27"/>
      <c r="AQ385" s="91"/>
    </row>
    <row r="386" spans="1:43">
      <c r="A386" s="1"/>
      <c r="B386" s="1"/>
      <c r="C386" s="1"/>
      <c r="D386" s="1"/>
      <c r="E386" s="36">
        <f t="shared" si="99"/>
        <v>943.80000000000007</v>
      </c>
      <c r="F386" s="48"/>
      <c r="G386" s="48"/>
      <c r="H386" s="40"/>
      <c r="I386" s="40"/>
      <c r="J386" s="40"/>
      <c r="K386" s="40"/>
      <c r="L386" s="40"/>
      <c r="M386" s="40"/>
      <c r="N386" s="10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27"/>
      <c r="AI386" s="27"/>
      <c r="AQ386" s="91"/>
    </row>
    <row r="387" spans="1:43">
      <c r="A387" s="20"/>
      <c r="B387" s="20"/>
      <c r="C387" s="38"/>
      <c r="D387" s="38"/>
      <c r="E387" s="36">
        <f t="shared" si="99"/>
        <v>348.74</v>
      </c>
      <c r="F387" s="48"/>
      <c r="G387" s="48"/>
      <c r="H387" s="40"/>
      <c r="I387" s="40"/>
      <c r="J387" s="40"/>
      <c r="K387" s="40"/>
      <c r="L387" s="40"/>
      <c r="M387" s="40"/>
      <c r="N387" s="10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27"/>
      <c r="AI387" s="27"/>
      <c r="AQ387" s="91"/>
    </row>
    <row r="388" spans="1:43">
      <c r="A388" s="1"/>
      <c r="B388" s="1"/>
      <c r="C388" s="1"/>
      <c r="D388" s="1"/>
      <c r="E388" s="36">
        <f t="shared" si="99"/>
        <v>1300.4000000000001</v>
      </c>
      <c r="F388" s="48"/>
      <c r="G388" s="48"/>
      <c r="H388" s="40"/>
      <c r="I388" s="40"/>
      <c r="J388" s="40"/>
      <c r="K388" s="40"/>
      <c r="L388" s="40"/>
      <c r="M388" s="40"/>
      <c r="N388" s="10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27"/>
      <c r="AI388" s="27"/>
      <c r="AQ388" s="91"/>
    </row>
    <row r="389" spans="1:43">
      <c r="A389" s="20"/>
      <c r="B389" s="20"/>
      <c r="C389" s="38"/>
      <c r="D389" s="38"/>
      <c r="E389" s="36">
        <f t="shared" si="99"/>
        <v>330.78</v>
      </c>
      <c r="F389" s="48"/>
      <c r="G389" s="48"/>
      <c r="H389" s="40"/>
      <c r="I389" s="40"/>
      <c r="J389" s="40"/>
      <c r="K389" s="40"/>
      <c r="L389" s="40"/>
      <c r="M389" s="40"/>
      <c r="N389" s="10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27"/>
      <c r="AI389" s="27"/>
      <c r="AQ389" s="91"/>
    </row>
    <row r="390" spans="1:43">
      <c r="A390" s="20"/>
      <c r="B390" s="20"/>
      <c r="C390" s="38"/>
      <c r="D390" s="38"/>
      <c r="E390" s="36">
        <f t="shared" si="99"/>
        <v>35.700000000000003</v>
      </c>
      <c r="F390" s="48"/>
      <c r="G390" s="48"/>
      <c r="H390" s="40"/>
      <c r="I390" s="40"/>
      <c r="J390" s="40"/>
      <c r="K390" s="40"/>
      <c r="L390" s="40"/>
      <c r="M390" s="40"/>
      <c r="N390" s="10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27"/>
      <c r="AI390" s="27"/>
      <c r="AQ390" s="91"/>
    </row>
    <row r="391" spans="1:43">
      <c r="A391" s="49"/>
      <c r="B391" s="1"/>
      <c r="C391" s="29"/>
      <c r="D391" s="29"/>
      <c r="E391" s="36">
        <f t="shared" si="99"/>
        <v>1239.7</v>
      </c>
      <c r="F391" s="48"/>
      <c r="G391" s="48"/>
      <c r="H391" s="40"/>
      <c r="I391" s="40"/>
      <c r="J391" s="40"/>
      <c r="K391" s="40"/>
      <c r="L391" s="40"/>
      <c r="M391" s="40"/>
      <c r="N391" s="10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27"/>
      <c r="AI391" s="27"/>
      <c r="AQ391" s="91"/>
    </row>
    <row r="392" spans="1:43">
      <c r="A392" s="49"/>
      <c r="B392" s="50"/>
      <c r="C392" s="51"/>
      <c r="D392" s="51"/>
      <c r="E392" s="36">
        <f t="shared" si="99"/>
        <v>439.47</v>
      </c>
      <c r="F392" s="48"/>
      <c r="G392" s="48"/>
      <c r="H392" s="40"/>
      <c r="I392" s="40"/>
      <c r="J392" s="40"/>
      <c r="K392" s="40"/>
      <c r="L392" s="40"/>
      <c r="M392" s="40"/>
      <c r="N392" s="10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27"/>
      <c r="AI392" s="27"/>
      <c r="AQ392" s="91"/>
    </row>
    <row r="393" spans="1:43">
      <c r="A393" s="1"/>
      <c r="B393" s="1"/>
      <c r="C393" s="29"/>
      <c r="D393" s="29"/>
      <c r="E393" s="36">
        <f t="shared" si="99"/>
        <v>324.48</v>
      </c>
      <c r="F393" s="48"/>
      <c r="G393" s="48"/>
      <c r="H393" s="40"/>
      <c r="I393" s="40"/>
      <c r="J393" s="40"/>
      <c r="K393" s="40"/>
      <c r="L393" s="40"/>
      <c r="M393" s="40"/>
      <c r="N393" s="10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27"/>
      <c r="AI393" s="27"/>
      <c r="AQ393" s="91"/>
    </row>
    <row r="394" spans="1:43">
      <c r="A394" s="1"/>
      <c r="B394" s="1"/>
      <c r="C394" s="29"/>
      <c r="D394" s="29"/>
      <c r="E394" s="36">
        <f t="shared" si="99"/>
        <v>223.8</v>
      </c>
      <c r="F394" s="48"/>
      <c r="G394" s="48"/>
      <c r="H394" s="40"/>
      <c r="I394" s="40"/>
      <c r="J394" s="40"/>
      <c r="K394" s="40"/>
      <c r="L394" s="40"/>
      <c r="M394" s="40"/>
      <c r="N394" s="10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27"/>
      <c r="AI394" s="27"/>
      <c r="AQ394" s="91"/>
    </row>
    <row r="395" spans="1:43">
      <c r="A395" s="1"/>
      <c r="B395" s="1"/>
      <c r="C395" s="29"/>
      <c r="D395" s="29"/>
      <c r="E395" s="36">
        <f t="shared" si="99"/>
        <v>2702.0699999999997</v>
      </c>
      <c r="F395" s="48"/>
      <c r="G395" s="48"/>
      <c r="H395" s="40"/>
      <c r="I395" s="40"/>
      <c r="J395" s="40"/>
      <c r="K395" s="40"/>
      <c r="L395" s="40"/>
      <c r="M395" s="40"/>
      <c r="N395" s="10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27"/>
      <c r="AI395" s="27"/>
    </row>
    <row r="396" spans="1:43">
      <c r="A396" s="1"/>
      <c r="B396" s="1"/>
      <c r="C396" s="29"/>
      <c r="D396" s="29"/>
      <c r="E396" s="36">
        <f t="shared" si="99"/>
        <v>1297.92</v>
      </c>
      <c r="F396" s="48"/>
      <c r="G396" s="48"/>
      <c r="H396" s="40"/>
      <c r="I396" s="40"/>
      <c r="J396" s="40"/>
      <c r="K396" s="40"/>
      <c r="L396" s="40"/>
      <c r="M396" s="40"/>
      <c r="N396" s="10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27"/>
      <c r="AI396" s="27"/>
    </row>
    <row r="397" spans="1:43">
      <c r="A397" s="1"/>
      <c r="B397" s="1"/>
      <c r="C397" s="29"/>
      <c r="D397" s="29"/>
      <c r="E397" s="36">
        <f t="shared" si="99"/>
        <v>877.17000000000007</v>
      </c>
      <c r="F397" s="48"/>
      <c r="G397" s="48"/>
      <c r="H397" s="40"/>
      <c r="I397" s="40"/>
      <c r="J397" s="40"/>
      <c r="K397" s="40"/>
      <c r="L397" s="40"/>
      <c r="M397" s="40"/>
      <c r="N397" s="10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27"/>
      <c r="AI397" s="27"/>
    </row>
    <row r="398" spans="1:43">
      <c r="A398" s="1"/>
      <c r="B398" s="1"/>
      <c r="C398" s="29"/>
      <c r="D398" s="29"/>
      <c r="E398" s="36">
        <f t="shared" si="99"/>
        <v>701.76</v>
      </c>
      <c r="F398" s="48"/>
      <c r="G398" s="48"/>
      <c r="H398" s="40"/>
      <c r="I398" s="40"/>
      <c r="J398" s="40"/>
      <c r="K398" s="40"/>
      <c r="L398" s="40"/>
      <c r="M398" s="40"/>
      <c r="N398" s="10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27"/>
      <c r="AI398" s="27"/>
    </row>
    <row r="399" spans="1:43">
      <c r="A399" s="1"/>
      <c r="B399" s="1"/>
      <c r="C399" s="29"/>
      <c r="D399" s="29"/>
      <c r="E399" s="36">
        <f t="shared" si="99"/>
        <v>243.12</v>
      </c>
      <c r="F399" s="48"/>
      <c r="G399" s="48"/>
      <c r="H399" s="40"/>
      <c r="I399" s="40"/>
      <c r="J399" s="40"/>
      <c r="K399" s="40"/>
      <c r="L399" s="40"/>
      <c r="M399" s="40"/>
      <c r="N399" s="10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27"/>
      <c r="AI399" s="27"/>
    </row>
    <row r="400" spans="1:43">
      <c r="A400" s="1"/>
      <c r="B400" s="1"/>
      <c r="C400" s="29"/>
      <c r="D400" s="29"/>
      <c r="E400" s="36">
        <f t="shared" si="99"/>
        <v>599.9</v>
      </c>
      <c r="F400" s="48"/>
      <c r="G400" s="48"/>
      <c r="H400" s="40"/>
      <c r="I400" s="40"/>
      <c r="J400" s="40"/>
      <c r="K400" s="40"/>
      <c r="L400" s="40"/>
      <c r="M400" s="40"/>
      <c r="N400" s="10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27"/>
      <c r="AI400" s="27"/>
    </row>
    <row r="401" spans="1:35">
      <c r="A401" s="1"/>
      <c r="B401" s="1"/>
      <c r="C401" s="29"/>
      <c r="D401" s="29"/>
      <c r="E401" s="36">
        <f t="shared" si="99"/>
        <v>317.88</v>
      </c>
      <c r="F401" s="48"/>
      <c r="G401" s="48"/>
      <c r="H401" s="40"/>
      <c r="I401" s="40"/>
      <c r="J401" s="40"/>
      <c r="K401" s="40"/>
      <c r="L401" s="40"/>
      <c r="M401" s="40"/>
      <c r="N401" s="10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27"/>
      <c r="AI401" s="27"/>
    </row>
    <row r="402" spans="1:35">
      <c r="A402" s="12"/>
      <c r="B402" s="1"/>
      <c r="C402" s="52"/>
      <c r="D402" s="52"/>
      <c r="E402" s="36">
        <f t="shared" si="99"/>
        <v>689.39</v>
      </c>
      <c r="F402" s="53"/>
      <c r="G402" s="53"/>
      <c r="H402" s="54"/>
      <c r="I402" s="54"/>
      <c r="J402" s="54"/>
      <c r="K402" s="54"/>
      <c r="L402" s="54"/>
      <c r="M402" s="54"/>
      <c r="N402" s="10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54"/>
      <c r="AE402" s="54"/>
      <c r="AF402" s="54"/>
      <c r="AG402" s="54"/>
      <c r="AH402" s="1"/>
      <c r="AI402" s="1"/>
    </row>
    <row r="403" spans="1:35">
      <c r="A403" s="20"/>
      <c r="B403" s="20"/>
      <c r="C403" s="38"/>
      <c r="D403" s="38"/>
      <c r="E403" s="36">
        <f t="shared" si="99"/>
        <v>880.1099999999999</v>
      </c>
      <c r="F403" s="53"/>
      <c r="G403" s="53"/>
      <c r="H403" s="54"/>
      <c r="I403" s="54"/>
      <c r="J403" s="54"/>
      <c r="K403" s="54"/>
      <c r="L403" s="54"/>
      <c r="M403" s="54"/>
      <c r="N403" s="10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54"/>
      <c r="AE403" s="54"/>
      <c r="AF403" s="54"/>
      <c r="AG403" s="54"/>
      <c r="AH403" s="1"/>
      <c r="AI403" s="1"/>
    </row>
    <row r="404" spans="1:35">
      <c r="A404" s="20"/>
      <c r="B404" s="20"/>
      <c r="C404" s="38"/>
      <c r="D404" s="38"/>
      <c r="E404" s="36">
        <f t="shared" si="99"/>
        <v>282.66000000000003</v>
      </c>
      <c r="F404" s="53"/>
      <c r="G404" s="53"/>
      <c r="H404" s="54"/>
      <c r="I404" s="54"/>
      <c r="J404" s="54"/>
      <c r="K404" s="54"/>
      <c r="L404" s="54"/>
      <c r="M404" s="54"/>
      <c r="N404" s="10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54"/>
      <c r="AE404" s="54"/>
      <c r="AF404" s="54"/>
      <c r="AG404" s="54"/>
      <c r="AH404" s="1"/>
      <c r="AI404" s="1"/>
    </row>
    <row r="405" spans="1:35">
      <c r="A405" s="1"/>
      <c r="B405" s="1"/>
      <c r="C405" s="1"/>
      <c r="D405" s="1"/>
      <c r="E405" s="36">
        <f t="shared" si="99"/>
        <v>366.03000000000003</v>
      </c>
      <c r="F405" s="53"/>
      <c r="G405" s="53"/>
      <c r="H405" s="54"/>
      <c r="I405" s="54"/>
      <c r="J405" s="54"/>
      <c r="K405" s="54"/>
      <c r="L405" s="54"/>
      <c r="M405" s="54"/>
      <c r="N405" s="10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54"/>
      <c r="AE405" s="54"/>
      <c r="AF405" s="54"/>
      <c r="AG405" s="54"/>
      <c r="AH405" s="1"/>
      <c r="AI405" s="1"/>
    </row>
    <row r="406" spans="1:35">
      <c r="A406" s="20"/>
      <c r="B406" s="20"/>
      <c r="C406" s="38"/>
      <c r="D406" s="38"/>
      <c r="E406" s="36">
        <f t="shared" si="99"/>
        <v>661.54</v>
      </c>
      <c r="F406" s="53"/>
      <c r="G406" s="53"/>
      <c r="H406" s="54"/>
      <c r="I406" s="54"/>
      <c r="J406" s="54"/>
      <c r="K406" s="54"/>
      <c r="L406" s="54"/>
      <c r="M406" s="54"/>
      <c r="N406" s="10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54"/>
      <c r="AE406" s="54"/>
      <c r="AF406" s="54"/>
      <c r="AG406" s="54"/>
      <c r="AH406" s="1"/>
      <c r="AI406" s="1"/>
    </row>
    <row r="407" spans="1:35">
      <c r="A407" s="20"/>
      <c r="B407" s="20"/>
      <c r="C407" s="38"/>
      <c r="D407" s="38"/>
      <c r="E407" s="36">
        <f t="shared" si="99"/>
        <v>9.27</v>
      </c>
      <c r="F407" s="53"/>
      <c r="G407" s="53"/>
      <c r="H407" s="54"/>
      <c r="I407" s="54"/>
      <c r="J407" s="54"/>
      <c r="K407" s="54"/>
      <c r="L407" s="54"/>
      <c r="M407" s="54"/>
      <c r="N407" s="10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54"/>
      <c r="AE407" s="54"/>
      <c r="AF407" s="54"/>
      <c r="AG407" s="54"/>
      <c r="AH407" s="1"/>
      <c r="AI407" s="1"/>
    </row>
    <row r="408" spans="1:35">
      <c r="A408" s="20"/>
      <c r="B408" s="20"/>
      <c r="C408" s="38"/>
      <c r="D408" s="38"/>
      <c r="E408" s="36">
        <f t="shared" si="99"/>
        <v>499.5</v>
      </c>
      <c r="F408" s="53"/>
      <c r="G408" s="53"/>
      <c r="H408" s="54"/>
      <c r="I408" s="54"/>
      <c r="J408" s="54"/>
      <c r="K408" s="54"/>
      <c r="L408" s="54"/>
      <c r="M408" s="54"/>
      <c r="N408" s="10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54"/>
      <c r="AE408" s="54"/>
      <c r="AF408" s="54"/>
      <c r="AG408" s="54"/>
      <c r="AH408" s="1"/>
      <c r="AI408" s="1"/>
    </row>
    <row r="409" spans="1:35">
      <c r="A409" s="20"/>
      <c r="B409" s="20"/>
      <c r="C409" s="38"/>
      <c r="D409" s="38"/>
      <c r="E409" s="36">
        <f t="shared" si="99"/>
        <v>968.88</v>
      </c>
      <c r="F409" s="53"/>
      <c r="G409" s="53"/>
      <c r="H409" s="54"/>
      <c r="I409" s="54"/>
      <c r="J409" s="54"/>
      <c r="K409" s="54"/>
      <c r="L409" s="54"/>
      <c r="M409" s="54"/>
      <c r="N409" s="10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54"/>
      <c r="AE409" s="54"/>
      <c r="AF409" s="54"/>
      <c r="AG409" s="54"/>
      <c r="AH409" s="1"/>
      <c r="AI409" s="1"/>
    </row>
    <row r="410" spans="1:35">
      <c r="A410" s="20"/>
      <c r="B410" s="20"/>
      <c r="C410" s="38"/>
      <c r="D410" s="38"/>
      <c r="E410" s="36">
        <f t="shared" si="99"/>
        <v>394.36999999999995</v>
      </c>
      <c r="F410" s="53"/>
      <c r="G410" s="53"/>
      <c r="H410" s="54"/>
      <c r="I410" s="54"/>
      <c r="J410" s="54"/>
      <c r="K410" s="54"/>
      <c r="L410" s="54"/>
      <c r="M410" s="54"/>
      <c r="N410" s="10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54"/>
      <c r="AE410" s="54"/>
      <c r="AF410" s="54"/>
      <c r="AG410" s="54"/>
      <c r="AH410" s="1"/>
      <c r="AI410" s="1"/>
    </row>
    <row r="411" spans="1:35">
      <c r="A411" s="20"/>
      <c r="B411" s="20"/>
      <c r="C411" s="38"/>
      <c r="D411" s="38"/>
      <c r="E411" s="36">
        <f t="shared" si="99"/>
        <v>1698.3</v>
      </c>
      <c r="F411" s="53"/>
      <c r="G411" s="53"/>
      <c r="H411" s="54"/>
      <c r="I411" s="54"/>
      <c r="J411" s="54"/>
      <c r="K411" s="54"/>
      <c r="L411" s="54"/>
      <c r="M411" s="54"/>
      <c r="N411" s="10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54"/>
      <c r="AE411" s="54"/>
      <c r="AF411" s="54"/>
      <c r="AG411" s="54"/>
      <c r="AH411" s="1"/>
      <c r="AI411" s="1"/>
    </row>
    <row r="412" spans="1:35">
      <c r="A412" s="20"/>
      <c r="B412" s="20"/>
      <c r="C412" s="38"/>
      <c r="D412" s="38"/>
      <c r="E412" s="36">
        <f t="shared" si="99"/>
        <v>3053.06</v>
      </c>
      <c r="F412" s="53"/>
      <c r="G412" s="53"/>
      <c r="H412" s="54"/>
      <c r="I412" s="54"/>
      <c r="J412" s="54"/>
      <c r="K412" s="54"/>
      <c r="L412" s="54"/>
      <c r="M412" s="54"/>
      <c r="N412" s="10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54"/>
      <c r="AE412" s="54"/>
      <c r="AF412" s="54"/>
      <c r="AG412" s="54"/>
      <c r="AH412" s="1"/>
      <c r="AI412" s="1"/>
    </row>
    <row r="413" spans="1:35">
      <c r="A413" s="1"/>
      <c r="B413" s="1"/>
      <c r="C413" s="1"/>
      <c r="D413" s="1"/>
      <c r="E413" s="36">
        <f t="shared" si="99"/>
        <v>61.81</v>
      </c>
      <c r="F413" s="53"/>
      <c r="G413" s="53"/>
      <c r="H413" s="54"/>
      <c r="I413" s="54"/>
      <c r="J413" s="54"/>
      <c r="K413" s="54"/>
      <c r="L413" s="54"/>
      <c r="M413" s="54"/>
      <c r="N413" s="10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54"/>
      <c r="AE413" s="54"/>
      <c r="AF413" s="54"/>
      <c r="AG413" s="54"/>
      <c r="AH413" s="1"/>
      <c r="AI413" s="1"/>
    </row>
    <row r="414" spans="1:35">
      <c r="A414" s="1"/>
      <c r="B414" s="1"/>
      <c r="C414" s="1"/>
      <c r="D414" s="1"/>
      <c r="E414" s="36">
        <f t="shared" si="99"/>
        <v>2795.04</v>
      </c>
      <c r="F414" s="53"/>
      <c r="G414" s="53"/>
      <c r="H414" s="54"/>
      <c r="I414" s="54"/>
      <c r="J414" s="54"/>
      <c r="K414" s="54"/>
      <c r="L414" s="54"/>
      <c r="M414" s="54"/>
      <c r="N414" s="10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54"/>
      <c r="AE414" s="54"/>
      <c r="AF414" s="54"/>
      <c r="AG414" s="54"/>
      <c r="AH414" s="1"/>
      <c r="AI414" s="1"/>
    </row>
    <row r="415" spans="1:35">
      <c r="A415" s="1"/>
      <c r="B415" s="1"/>
      <c r="C415" s="1"/>
      <c r="D415" s="1"/>
      <c r="E415" s="36">
        <f t="shared" si="99"/>
        <v>356</v>
      </c>
      <c r="F415" s="53"/>
      <c r="G415" s="53"/>
      <c r="H415" s="54"/>
      <c r="I415" s="54"/>
      <c r="J415" s="54"/>
      <c r="K415" s="54"/>
      <c r="L415" s="54"/>
      <c r="M415" s="54"/>
      <c r="N415" s="10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54"/>
      <c r="AE415" s="54"/>
      <c r="AF415" s="54"/>
      <c r="AG415" s="54"/>
      <c r="AH415" s="1"/>
      <c r="AI415" s="1"/>
    </row>
    <row r="416" spans="1:35">
      <c r="A416" s="1"/>
      <c r="B416" s="1"/>
      <c r="C416" s="1"/>
      <c r="D416" s="1"/>
      <c r="E416" s="36">
        <f t="shared" si="99"/>
        <v>126.54</v>
      </c>
      <c r="F416" s="53"/>
      <c r="G416" s="53"/>
      <c r="H416" s="54"/>
      <c r="I416" s="54"/>
      <c r="J416" s="54"/>
      <c r="K416" s="54"/>
      <c r="L416" s="54"/>
      <c r="M416" s="54"/>
      <c r="N416" s="10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54"/>
      <c r="AE416" s="54"/>
      <c r="AF416" s="54"/>
      <c r="AG416" s="54"/>
    </row>
    <row r="417" spans="1:33">
      <c r="A417" s="20"/>
      <c r="B417" s="20"/>
      <c r="C417" s="38"/>
      <c r="D417" s="38"/>
      <c r="E417" s="36">
        <f t="shared" si="99"/>
        <v>266.88</v>
      </c>
      <c r="F417" s="53"/>
      <c r="G417" s="53"/>
      <c r="H417" s="54"/>
      <c r="I417" s="54"/>
      <c r="J417" s="54"/>
      <c r="K417" s="54"/>
      <c r="L417" s="54"/>
      <c r="M417" s="54"/>
      <c r="N417" s="10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54"/>
      <c r="AE417" s="54"/>
      <c r="AF417" s="54"/>
      <c r="AG417" s="54"/>
    </row>
    <row r="418" spans="1:33">
      <c r="A418" s="1"/>
      <c r="B418" s="1"/>
      <c r="C418" s="1"/>
      <c r="D418" s="1"/>
      <c r="E418" s="36">
        <f t="shared" si="99"/>
        <v>616.19999999999993</v>
      </c>
      <c r="F418" s="53"/>
      <c r="G418" s="53"/>
      <c r="H418" s="54"/>
      <c r="I418" s="54"/>
      <c r="J418" s="54"/>
      <c r="K418" s="54"/>
      <c r="L418" s="54"/>
      <c r="M418" s="54"/>
      <c r="N418" s="10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54"/>
      <c r="AE418" s="54"/>
      <c r="AF418" s="54"/>
      <c r="AG418" s="54"/>
    </row>
    <row r="419" spans="1:33">
      <c r="A419" s="1"/>
      <c r="B419" s="1"/>
      <c r="C419" s="1"/>
      <c r="D419" s="1"/>
      <c r="E419" s="36">
        <f t="shared" si="99"/>
        <v>105.23</v>
      </c>
      <c r="F419" s="53"/>
      <c r="G419" s="53"/>
      <c r="H419" s="54"/>
      <c r="I419" s="54"/>
      <c r="J419" s="54"/>
      <c r="K419" s="54"/>
      <c r="L419" s="54"/>
      <c r="M419" s="54"/>
      <c r="N419" s="10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54"/>
      <c r="AE419" s="54"/>
      <c r="AF419" s="54"/>
      <c r="AG419" s="54"/>
    </row>
    <row r="420" spans="1:33">
      <c r="A420" s="1"/>
      <c r="B420" s="1"/>
      <c r="C420" s="1"/>
      <c r="D420" s="1"/>
      <c r="E420" s="36">
        <f t="shared" si="99"/>
        <v>102.96</v>
      </c>
      <c r="F420" s="53"/>
      <c r="G420" s="53"/>
      <c r="H420" s="54"/>
      <c r="I420" s="54"/>
      <c r="J420" s="54"/>
      <c r="K420" s="54"/>
      <c r="L420" s="54"/>
      <c r="M420" s="54"/>
      <c r="N420" s="10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54"/>
      <c r="AE420" s="54"/>
      <c r="AF420" s="54"/>
      <c r="AG420" s="54"/>
    </row>
    <row r="421" spans="1:33">
      <c r="A421" s="1"/>
      <c r="B421" s="1"/>
      <c r="C421" s="1"/>
      <c r="D421" s="1"/>
      <c r="E421" s="36">
        <f t="shared" si="99"/>
        <v>68.86</v>
      </c>
      <c r="F421" s="53"/>
      <c r="G421" s="53"/>
      <c r="H421" s="54"/>
      <c r="I421" s="54"/>
      <c r="J421" s="54"/>
      <c r="K421" s="54"/>
      <c r="L421" s="54"/>
      <c r="M421" s="54"/>
      <c r="N421" s="10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54"/>
      <c r="AE421" s="54"/>
      <c r="AF421" s="54"/>
      <c r="AG421" s="54"/>
    </row>
    <row r="422" spans="1:33">
      <c r="A422" s="1"/>
      <c r="B422" s="1"/>
      <c r="C422" s="1"/>
      <c r="D422" s="1"/>
      <c r="E422" s="36">
        <f t="shared" si="99"/>
        <v>49.44</v>
      </c>
      <c r="F422" s="53"/>
      <c r="G422" s="53"/>
      <c r="H422" s="54"/>
      <c r="I422" s="54"/>
      <c r="J422" s="54"/>
      <c r="K422" s="54"/>
      <c r="L422" s="54"/>
      <c r="M422" s="54"/>
      <c r="N422" s="10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54"/>
      <c r="AE422" s="54"/>
      <c r="AF422" s="54"/>
      <c r="AG422" s="54"/>
    </row>
    <row r="423" spans="1:33">
      <c r="A423" s="1"/>
      <c r="B423" s="1"/>
      <c r="C423" s="1"/>
      <c r="D423" s="1"/>
      <c r="E423" s="36">
        <f t="shared" si="99"/>
        <v>206.6</v>
      </c>
      <c r="F423" s="53"/>
      <c r="G423" s="53"/>
      <c r="H423" s="54"/>
      <c r="I423" s="54"/>
      <c r="J423" s="54"/>
      <c r="K423" s="54"/>
      <c r="L423" s="54"/>
      <c r="M423" s="54"/>
      <c r="N423" s="10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54"/>
      <c r="AE423" s="54"/>
      <c r="AF423" s="54"/>
      <c r="AG423" s="54"/>
    </row>
    <row r="424" spans="1:33">
      <c r="A424" s="1"/>
      <c r="B424" s="1"/>
      <c r="C424" s="1"/>
      <c r="D424" s="1"/>
      <c r="E424" s="36">
        <f t="shared" si="99"/>
        <v>5.84</v>
      </c>
      <c r="F424" s="53"/>
      <c r="G424" s="53"/>
      <c r="H424" s="54"/>
      <c r="I424" s="54"/>
      <c r="J424" s="54"/>
      <c r="K424" s="54"/>
      <c r="L424" s="54"/>
      <c r="M424" s="54"/>
      <c r="N424" s="10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54"/>
      <c r="AE424" s="54"/>
      <c r="AF424" s="54"/>
      <c r="AG424" s="54"/>
    </row>
    <row r="425" spans="1:33">
      <c r="A425" s="1"/>
      <c r="B425" s="1"/>
      <c r="C425" s="1"/>
      <c r="D425" s="1"/>
      <c r="E425" s="36">
        <f t="shared" si="99"/>
        <v>324.7</v>
      </c>
      <c r="F425" s="53"/>
      <c r="G425" s="53"/>
      <c r="H425" s="54"/>
      <c r="I425" s="54"/>
      <c r="J425" s="54"/>
      <c r="K425" s="54"/>
      <c r="L425" s="54"/>
      <c r="M425" s="54"/>
      <c r="N425" s="10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54"/>
      <c r="AE425" s="54"/>
      <c r="AF425" s="54"/>
      <c r="AG425" s="54"/>
    </row>
    <row r="426" spans="1:33">
      <c r="A426" s="1"/>
      <c r="B426" s="1"/>
      <c r="C426" s="1"/>
      <c r="D426" s="1"/>
      <c r="E426" s="36">
        <f t="shared" si="99"/>
        <v>746.93999999999994</v>
      </c>
      <c r="F426" s="53"/>
      <c r="G426" s="53"/>
      <c r="H426" s="54"/>
      <c r="I426" s="54"/>
      <c r="J426" s="54"/>
      <c r="K426" s="54"/>
      <c r="L426" s="54"/>
      <c r="M426" s="54"/>
      <c r="N426" s="10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54"/>
      <c r="AE426" s="54"/>
      <c r="AF426" s="54"/>
      <c r="AG426" s="54"/>
    </row>
    <row r="427" spans="1:33">
      <c r="A427" s="1"/>
      <c r="B427" s="1"/>
      <c r="C427" s="1"/>
      <c r="D427" s="1"/>
      <c r="E427" s="36">
        <f t="shared" si="99"/>
        <v>27.94</v>
      </c>
      <c r="F427" s="53"/>
      <c r="G427" s="53"/>
      <c r="H427" s="54"/>
      <c r="I427" s="54"/>
      <c r="J427" s="54"/>
      <c r="K427" s="54"/>
      <c r="L427" s="54"/>
      <c r="M427" s="54"/>
      <c r="N427" s="10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54"/>
      <c r="AE427" s="54"/>
      <c r="AF427" s="54"/>
      <c r="AG427" s="54"/>
    </row>
    <row r="428" spans="1:33">
      <c r="A428" s="20"/>
      <c r="B428" s="20"/>
      <c r="C428" s="38"/>
      <c r="D428" s="38"/>
      <c r="E428" s="36">
        <f t="shared" ref="E428:E491" si="100">E72*C72</f>
        <v>631.30000000000007</v>
      </c>
      <c r="F428" s="53"/>
      <c r="G428" s="53"/>
      <c r="H428" s="54"/>
      <c r="I428" s="54"/>
      <c r="J428" s="54"/>
      <c r="K428" s="54"/>
      <c r="L428" s="54"/>
      <c r="M428" s="54"/>
      <c r="N428" s="10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54"/>
      <c r="AE428" s="54"/>
      <c r="AF428" s="54"/>
      <c r="AG428" s="54"/>
    </row>
    <row r="429" spans="1:33">
      <c r="A429" s="1"/>
      <c r="B429" s="1"/>
      <c r="C429" s="1"/>
      <c r="D429" s="1"/>
      <c r="E429" s="36">
        <f t="shared" si="100"/>
        <v>595.90000000000009</v>
      </c>
      <c r="F429" s="53"/>
      <c r="G429" s="53"/>
      <c r="H429" s="54"/>
      <c r="I429" s="54"/>
      <c r="J429" s="54"/>
      <c r="K429" s="54"/>
      <c r="L429" s="54"/>
      <c r="M429" s="54"/>
      <c r="N429" s="10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54"/>
      <c r="AE429" s="54"/>
      <c r="AF429" s="54"/>
      <c r="AG429" s="54"/>
    </row>
    <row r="430" spans="1:33">
      <c r="A430" s="1"/>
      <c r="B430" s="1"/>
      <c r="C430" s="1"/>
      <c r="D430" s="1"/>
      <c r="E430" s="36">
        <f t="shared" si="100"/>
        <v>601.80000000000007</v>
      </c>
      <c r="F430" s="53"/>
      <c r="G430" s="53"/>
      <c r="H430" s="54"/>
      <c r="I430" s="54"/>
      <c r="J430" s="54"/>
      <c r="K430" s="54"/>
      <c r="L430" s="54"/>
      <c r="M430" s="54"/>
      <c r="N430" s="10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54"/>
      <c r="AE430" s="54"/>
      <c r="AF430" s="54"/>
      <c r="AG430" s="54"/>
    </row>
    <row r="431" spans="1:33">
      <c r="A431" s="1"/>
      <c r="B431" s="1"/>
      <c r="C431" s="1"/>
      <c r="D431" s="1"/>
      <c r="E431" s="36">
        <f t="shared" si="100"/>
        <v>625.40000000000009</v>
      </c>
      <c r="F431" s="53"/>
      <c r="G431" s="53"/>
      <c r="H431" s="54"/>
      <c r="I431" s="54"/>
      <c r="J431" s="54"/>
      <c r="K431" s="54"/>
      <c r="L431" s="54"/>
      <c r="M431" s="54"/>
      <c r="N431" s="10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54"/>
      <c r="AE431" s="54"/>
      <c r="AF431" s="54"/>
      <c r="AG431" s="54"/>
    </row>
    <row r="432" spans="1:33">
      <c r="A432" s="1"/>
      <c r="B432" s="1"/>
      <c r="C432" s="1"/>
      <c r="D432" s="1"/>
      <c r="E432" s="36">
        <f t="shared" si="100"/>
        <v>601.80000000000007</v>
      </c>
      <c r="F432" s="53"/>
      <c r="G432" s="53"/>
      <c r="H432" s="54"/>
      <c r="I432" s="54"/>
      <c r="J432" s="54"/>
      <c r="K432" s="54"/>
      <c r="L432" s="54"/>
      <c r="M432" s="54"/>
      <c r="N432" s="10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54"/>
      <c r="AE432" s="54"/>
      <c r="AF432" s="54"/>
      <c r="AG432" s="54"/>
    </row>
    <row r="433" spans="1:33">
      <c r="A433" s="20"/>
      <c r="B433" s="20"/>
      <c r="C433" s="38"/>
      <c r="D433" s="38"/>
      <c r="E433" s="36">
        <f t="shared" si="100"/>
        <v>202.99</v>
      </c>
      <c r="F433" s="53"/>
      <c r="G433" s="53"/>
      <c r="H433" s="54"/>
      <c r="I433" s="54"/>
      <c r="J433" s="54"/>
      <c r="K433" s="54"/>
      <c r="L433" s="54"/>
      <c r="M433" s="54"/>
      <c r="N433" s="10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54"/>
      <c r="AE433" s="54"/>
      <c r="AF433" s="54"/>
      <c r="AG433" s="54"/>
    </row>
    <row r="434" spans="1:33">
      <c r="A434" s="1"/>
      <c r="B434" s="1"/>
      <c r="C434" s="1"/>
      <c r="D434" s="1"/>
      <c r="E434" s="36">
        <f t="shared" si="100"/>
        <v>206.82</v>
      </c>
      <c r="F434" s="53"/>
      <c r="G434" s="53"/>
      <c r="H434" s="54"/>
      <c r="I434" s="54"/>
      <c r="J434" s="54"/>
      <c r="K434" s="54"/>
      <c r="L434" s="54"/>
      <c r="M434" s="54"/>
      <c r="N434" s="10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54"/>
      <c r="AE434" s="54"/>
      <c r="AF434" s="54"/>
      <c r="AG434" s="54"/>
    </row>
    <row r="435" spans="1:33">
      <c r="A435" s="1"/>
      <c r="B435" s="1"/>
      <c r="C435" s="1"/>
      <c r="D435" s="1"/>
      <c r="E435" s="36">
        <f t="shared" si="100"/>
        <v>191.5</v>
      </c>
      <c r="F435" s="53"/>
      <c r="G435" s="53"/>
      <c r="H435" s="54"/>
      <c r="I435" s="54"/>
      <c r="J435" s="54"/>
      <c r="K435" s="54"/>
      <c r="L435" s="54"/>
      <c r="M435" s="54"/>
      <c r="N435" s="10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54"/>
      <c r="AE435" s="54"/>
      <c r="AF435" s="54"/>
      <c r="AG435" s="54"/>
    </row>
    <row r="436" spans="1:33">
      <c r="A436" s="1"/>
      <c r="B436" s="1"/>
      <c r="C436" s="1"/>
      <c r="D436" s="1"/>
      <c r="E436" s="36">
        <f t="shared" si="100"/>
        <v>241.29</v>
      </c>
      <c r="F436" s="53"/>
      <c r="G436" s="53"/>
      <c r="H436" s="54"/>
      <c r="I436" s="54"/>
      <c r="J436" s="54"/>
      <c r="K436" s="54"/>
      <c r="L436" s="54"/>
      <c r="M436" s="54"/>
      <c r="N436" s="10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54"/>
      <c r="AE436" s="54"/>
      <c r="AF436" s="54"/>
      <c r="AG436" s="54"/>
    </row>
    <row r="437" spans="1:33">
      <c r="A437" s="1"/>
      <c r="B437" s="1"/>
      <c r="C437" s="1"/>
      <c r="D437" s="1"/>
      <c r="E437" s="36">
        <f t="shared" si="100"/>
        <v>379.17</v>
      </c>
      <c r="F437" s="53"/>
      <c r="G437" s="53"/>
      <c r="H437" s="54"/>
      <c r="I437" s="54"/>
      <c r="J437" s="54"/>
      <c r="K437" s="54"/>
      <c r="L437" s="54"/>
      <c r="M437" s="54"/>
      <c r="N437" s="10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54"/>
      <c r="AE437" s="54"/>
      <c r="AF437" s="54"/>
      <c r="AG437" s="54"/>
    </row>
    <row r="438" spans="1:33">
      <c r="A438" s="1"/>
      <c r="B438" s="1"/>
      <c r="C438" s="1"/>
      <c r="D438" s="1"/>
      <c r="E438" s="36">
        <f t="shared" si="100"/>
        <v>401.20000000000005</v>
      </c>
      <c r="F438" s="53"/>
      <c r="G438" s="53"/>
      <c r="H438" s="54"/>
      <c r="I438" s="54"/>
      <c r="J438" s="54"/>
      <c r="K438" s="54"/>
      <c r="L438" s="54"/>
      <c r="M438" s="54"/>
      <c r="N438" s="10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54"/>
      <c r="AE438" s="54"/>
      <c r="AF438" s="54"/>
      <c r="AG438" s="54"/>
    </row>
    <row r="439" spans="1:33">
      <c r="A439" s="1"/>
      <c r="B439" s="1"/>
      <c r="C439" s="1"/>
      <c r="D439" s="1"/>
      <c r="E439" s="36">
        <f t="shared" si="100"/>
        <v>354</v>
      </c>
      <c r="F439" s="53"/>
      <c r="G439" s="53"/>
      <c r="H439" s="54"/>
      <c r="I439" s="54"/>
      <c r="J439" s="54"/>
      <c r="K439" s="54"/>
      <c r="L439" s="54"/>
      <c r="M439" s="54"/>
      <c r="N439" s="10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54"/>
      <c r="AE439" s="54"/>
      <c r="AF439" s="54"/>
      <c r="AG439" s="54"/>
    </row>
    <row r="440" spans="1:33">
      <c r="A440" s="1"/>
      <c r="B440" s="1"/>
      <c r="C440" s="1"/>
      <c r="D440" s="1"/>
      <c r="E440" s="36">
        <f t="shared" si="100"/>
        <v>365.8</v>
      </c>
      <c r="F440" s="53"/>
      <c r="G440" s="53"/>
      <c r="H440" s="54"/>
      <c r="I440" s="54"/>
      <c r="J440" s="54"/>
      <c r="K440" s="54"/>
      <c r="L440" s="54"/>
      <c r="M440" s="54"/>
      <c r="N440" s="10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54"/>
      <c r="AE440" s="54"/>
      <c r="AF440" s="54"/>
      <c r="AG440" s="54"/>
    </row>
    <row r="441" spans="1:33">
      <c r="A441" s="20"/>
      <c r="B441" s="20"/>
      <c r="C441" s="38"/>
      <c r="D441" s="38"/>
      <c r="E441" s="36">
        <f t="shared" si="100"/>
        <v>448.40000000000003</v>
      </c>
      <c r="F441" s="53"/>
      <c r="G441" s="53"/>
      <c r="H441" s="54"/>
      <c r="I441" s="54"/>
      <c r="J441" s="54"/>
      <c r="K441" s="54"/>
      <c r="L441" s="54"/>
      <c r="M441" s="54"/>
      <c r="N441" s="10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54"/>
      <c r="AE441" s="54"/>
      <c r="AF441" s="54"/>
      <c r="AG441" s="54"/>
    </row>
    <row r="442" spans="1:33">
      <c r="A442" s="20"/>
      <c r="B442" s="20"/>
      <c r="C442" s="38"/>
      <c r="D442" s="38"/>
      <c r="E442" s="36">
        <f t="shared" si="100"/>
        <v>377.6</v>
      </c>
      <c r="F442" s="53"/>
      <c r="G442" s="53"/>
      <c r="H442" s="54"/>
      <c r="I442" s="54"/>
      <c r="J442" s="54"/>
      <c r="K442" s="54"/>
      <c r="L442" s="54"/>
      <c r="M442" s="54"/>
      <c r="N442" s="10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54"/>
      <c r="AE442" s="54"/>
      <c r="AF442" s="54"/>
      <c r="AG442" s="54"/>
    </row>
    <row r="443" spans="1:33">
      <c r="A443" s="20"/>
      <c r="B443" s="20"/>
      <c r="C443" s="38"/>
      <c r="D443" s="38"/>
      <c r="E443" s="36">
        <f t="shared" si="100"/>
        <v>1421.2</v>
      </c>
      <c r="F443" s="53"/>
      <c r="G443" s="53"/>
      <c r="H443" s="54"/>
      <c r="I443" s="54"/>
      <c r="J443" s="54"/>
      <c r="K443" s="54"/>
      <c r="L443" s="54"/>
      <c r="M443" s="54"/>
      <c r="N443" s="10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54"/>
      <c r="AE443" s="54"/>
      <c r="AF443" s="54"/>
      <c r="AG443" s="54"/>
    </row>
    <row r="444" spans="1:33">
      <c r="A444" s="20"/>
      <c r="B444" s="20"/>
      <c r="C444" s="38"/>
      <c r="D444" s="38"/>
      <c r="E444" s="36">
        <f t="shared" si="100"/>
        <v>1641.36</v>
      </c>
      <c r="F444" s="53"/>
      <c r="G444" s="53"/>
      <c r="H444" s="54"/>
      <c r="I444" s="54"/>
      <c r="J444" s="54"/>
      <c r="K444" s="54"/>
      <c r="L444" s="54"/>
      <c r="M444" s="54"/>
      <c r="N444" s="10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54"/>
      <c r="AE444" s="54"/>
      <c r="AF444" s="54"/>
      <c r="AG444" s="54"/>
    </row>
    <row r="445" spans="1:33">
      <c r="A445" s="20"/>
      <c r="B445" s="20"/>
      <c r="C445" s="38"/>
      <c r="D445" s="38"/>
      <c r="E445" s="36">
        <f t="shared" si="100"/>
        <v>56.56</v>
      </c>
      <c r="F445" s="53"/>
      <c r="G445" s="53"/>
      <c r="H445" s="54"/>
      <c r="I445" s="54"/>
      <c r="J445" s="54"/>
      <c r="K445" s="54"/>
      <c r="L445" s="54"/>
      <c r="M445" s="54"/>
      <c r="N445" s="10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54"/>
      <c r="AE445" s="54"/>
      <c r="AF445" s="54"/>
      <c r="AG445" s="54"/>
    </row>
    <row r="446" spans="1:33">
      <c r="A446" s="1"/>
      <c r="B446" s="1"/>
      <c r="C446" s="1"/>
      <c r="D446" s="1"/>
      <c r="E446" s="36">
        <f t="shared" si="100"/>
        <v>39.06</v>
      </c>
      <c r="F446" s="53"/>
      <c r="G446" s="53"/>
      <c r="H446" s="54"/>
      <c r="I446" s="54"/>
      <c r="J446" s="54"/>
      <c r="K446" s="54"/>
      <c r="L446" s="54"/>
      <c r="M446" s="54"/>
      <c r="N446" s="10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54"/>
      <c r="AE446" s="54"/>
      <c r="AF446" s="54"/>
      <c r="AG446" s="54"/>
    </row>
    <row r="447" spans="1:33">
      <c r="A447" s="1"/>
      <c r="B447" s="1"/>
      <c r="C447" s="1"/>
      <c r="D447" s="1"/>
      <c r="E447" s="36">
        <f t="shared" si="100"/>
        <v>100.44</v>
      </c>
      <c r="F447" s="53"/>
      <c r="G447" s="53"/>
      <c r="H447" s="54"/>
      <c r="I447" s="54"/>
      <c r="J447" s="54"/>
      <c r="K447" s="54"/>
      <c r="L447" s="54"/>
      <c r="M447" s="54"/>
      <c r="N447" s="10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54"/>
      <c r="AE447" s="54"/>
      <c r="AF447" s="54"/>
      <c r="AG447" s="54"/>
    </row>
    <row r="448" spans="1:33">
      <c r="A448" s="1"/>
      <c r="B448" s="1"/>
      <c r="C448" s="1"/>
      <c r="D448" s="1"/>
      <c r="E448" s="36">
        <f t="shared" si="100"/>
        <v>61.38</v>
      </c>
      <c r="F448" s="53"/>
      <c r="G448" s="53"/>
      <c r="H448" s="54"/>
      <c r="I448" s="54"/>
      <c r="J448" s="54"/>
      <c r="K448" s="54"/>
      <c r="L448" s="54"/>
      <c r="M448" s="54"/>
      <c r="N448" s="10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54"/>
      <c r="AE448" s="54"/>
      <c r="AF448" s="54"/>
      <c r="AG448" s="54"/>
    </row>
    <row r="449" spans="1:33">
      <c r="A449" s="1"/>
      <c r="B449" s="1"/>
      <c r="C449" s="1"/>
      <c r="D449" s="1"/>
      <c r="E449" s="36">
        <f t="shared" si="100"/>
        <v>97.65</v>
      </c>
      <c r="F449" s="53"/>
      <c r="G449" s="53"/>
      <c r="H449" s="54"/>
      <c r="I449" s="54"/>
      <c r="J449" s="54"/>
      <c r="K449" s="54"/>
      <c r="L449" s="54"/>
      <c r="M449" s="54"/>
      <c r="N449" s="10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54"/>
      <c r="AE449" s="54"/>
      <c r="AF449" s="54"/>
      <c r="AG449" s="54"/>
    </row>
    <row r="450" spans="1:33">
      <c r="A450" s="1"/>
      <c r="B450" s="1"/>
      <c r="C450" s="1"/>
      <c r="D450" s="1"/>
      <c r="E450" s="36">
        <f t="shared" si="100"/>
        <v>97.65</v>
      </c>
      <c r="F450" s="53"/>
      <c r="G450" s="53"/>
      <c r="H450" s="54"/>
      <c r="I450" s="54"/>
      <c r="J450" s="54"/>
      <c r="K450" s="54"/>
      <c r="L450" s="54"/>
      <c r="M450" s="54"/>
      <c r="N450" s="10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54"/>
      <c r="AE450" s="54"/>
      <c r="AF450" s="54"/>
      <c r="AG450" s="54"/>
    </row>
    <row r="451" spans="1:33">
      <c r="A451" s="1"/>
      <c r="B451" s="1"/>
      <c r="C451" s="1"/>
      <c r="D451" s="1"/>
      <c r="E451" s="36">
        <f t="shared" si="100"/>
        <v>92.070000000000007</v>
      </c>
      <c r="F451" s="53"/>
      <c r="G451" s="53"/>
      <c r="H451" s="54"/>
      <c r="I451" s="54"/>
      <c r="J451" s="54"/>
      <c r="K451" s="54"/>
      <c r="L451" s="54"/>
      <c r="M451" s="54"/>
      <c r="N451" s="10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54"/>
      <c r="AE451" s="54"/>
      <c r="AF451" s="54"/>
      <c r="AG451" s="54"/>
    </row>
    <row r="452" spans="1:33">
      <c r="A452" s="1"/>
      <c r="B452" s="1"/>
      <c r="C452" s="1"/>
      <c r="D452" s="1"/>
      <c r="E452" s="36">
        <f t="shared" si="100"/>
        <v>114.39</v>
      </c>
      <c r="F452" s="53"/>
      <c r="G452" s="53"/>
      <c r="H452" s="54"/>
      <c r="I452" s="54"/>
      <c r="J452" s="54"/>
      <c r="K452" s="54"/>
      <c r="L452" s="54"/>
      <c r="M452" s="54"/>
      <c r="N452" s="10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54"/>
      <c r="AE452" s="54"/>
      <c r="AF452" s="54"/>
      <c r="AG452" s="54"/>
    </row>
    <row r="453" spans="1:33">
      <c r="A453" s="1"/>
      <c r="B453" s="1"/>
      <c r="C453" s="1"/>
      <c r="D453" s="1"/>
      <c r="E453" s="36">
        <f t="shared" si="100"/>
        <v>270.60000000000002</v>
      </c>
      <c r="F453" s="53"/>
      <c r="G453" s="53"/>
      <c r="H453" s="54"/>
      <c r="I453" s="54"/>
      <c r="J453" s="54"/>
      <c r="K453" s="54"/>
      <c r="L453" s="54"/>
      <c r="M453" s="54"/>
      <c r="N453" s="10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54"/>
      <c r="AE453" s="54"/>
      <c r="AF453" s="54"/>
      <c r="AG453" s="54"/>
    </row>
    <row r="454" spans="1:33">
      <c r="A454" s="20"/>
      <c r="B454" s="20"/>
      <c r="C454" s="38"/>
      <c r="D454" s="38"/>
      <c r="E454" s="36">
        <f t="shared" si="100"/>
        <v>572.30000000000007</v>
      </c>
      <c r="F454" s="53"/>
      <c r="G454" s="53"/>
      <c r="H454" s="54"/>
      <c r="I454" s="54"/>
      <c r="J454" s="54"/>
      <c r="K454" s="54"/>
      <c r="L454" s="54"/>
      <c r="M454" s="54"/>
      <c r="N454" s="10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54"/>
      <c r="AE454" s="54"/>
      <c r="AF454" s="54"/>
      <c r="AG454" s="54"/>
    </row>
    <row r="455" spans="1:33">
      <c r="A455" s="20"/>
      <c r="B455" s="20"/>
      <c r="C455" s="38"/>
      <c r="D455" s="38"/>
      <c r="E455" s="36">
        <f t="shared" si="100"/>
        <v>572.30000000000007</v>
      </c>
      <c r="F455" s="53"/>
      <c r="G455" s="53"/>
      <c r="H455" s="54"/>
      <c r="I455" s="54"/>
      <c r="J455" s="54"/>
      <c r="K455" s="54"/>
      <c r="L455" s="54"/>
      <c r="M455" s="54"/>
      <c r="N455" s="10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54"/>
      <c r="AE455" s="54"/>
      <c r="AF455" s="54"/>
      <c r="AG455" s="54"/>
    </row>
    <row r="456" spans="1:33">
      <c r="A456" s="1"/>
      <c r="B456" s="1"/>
      <c r="C456" s="1"/>
      <c r="D456" s="1"/>
      <c r="E456" s="36">
        <f t="shared" si="100"/>
        <v>32.07</v>
      </c>
      <c r="F456" s="53"/>
      <c r="G456" s="53"/>
      <c r="H456" s="54"/>
      <c r="I456" s="54"/>
      <c r="J456" s="54"/>
      <c r="K456" s="54"/>
      <c r="L456" s="54"/>
      <c r="M456" s="54"/>
      <c r="N456" s="10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54"/>
      <c r="AE456" s="54"/>
      <c r="AF456" s="54"/>
      <c r="AG456" s="54"/>
    </row>
    <row r="457" spans="1:33">
      <c r="A457" s="49"/>
      <c r="B457" s="1"/>
      <c r="C457" s="29"/>
      <c r="D457" s="29"/>
      <c r="E457" s="36">
        <f t="shared" si="100"/>
        <v>21</v>
      </c>
      <c r="F457" s="53"/>
      <c r="G457" s="53"/>
      <c r="H457" s="54"/>
      <c r="I457" s="54"/>
      <c r="J457" s="54"/>
      <c r="K457" s="54"/>
      <c r="L457" s="54"/>
      <c r="M457" s="54"/>
      <c r="N457" s="10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54"/>
      <c r="AE457" s="54"/>
      <c r="AF457" s="54"/>
      <c r="AG457" s="54"/>
    </row>
    <row r="458" spans="1:33">
      <c r="A458" s="49"/>
      <c r="B458" s="50"/>
      <c r="C458" s="51"/>
      <c r="D458" s="51"/>
      <c r="E458" s="36">
        <f t="shared" si="100"/>
        <v>17.5</v>
      </c>
      <c r="F458" s="53"/>
      <c r="G458" s="53"/>
      <c r="H458" s="54"/>
      <c r="I458" s="54"/>
      <c r="J458" s="54"/>
      <c r="K458" s="54"/>
      <c r="L458" s="54"/>
      <c r="M458" s="54"/>
      <c r="N458" s="10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54"/>
      <c r="AE458" s="54"/>
      <c r="AF458" s="54"/>
      <c r="AG458" s="54"/>
    </row>
    <row r="459" spans="1:33">
      <c r="A459" s="1"/>
      <c r="B459" s="1"/>
      <c r="C459" s="29"/>
      <c r="D459" s="29"/>
      <c r="E459" s="36">
        <f t="shared" si="100"/>
        <v>840.42</v>
      </c>
      <c r="F459" s="53"/>
      <c r="G459" s="53"/>
      <c r="H459" s="54"/>
      <c r="I459" s="54"/>
      <c r="J459" s="54"/>
      <c r="K459" s="54"/>
      <c r="L459" s="54"/>
      <c r="M459" s="54"/>
      <c r="N459" s="10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54"/>
      <c r="AE459" s="54"/>
      <c r="AF459" s="54"/>
      <c r="AG459" s="54"/>
    </row>
    <row r="460" spans="1:33">
      <c r="A460" s="1"/>
      <c r="B460" s="1"/>
      <c r="C460" s="29"/>
      <c r="D460" s="29"/>
      <c r="E460" s="36">
        <f t="shared" si="100"/>
        <v>571.9</v>
      </c>
      <c r="F460" s="53"/>
      <c r="G460" s="53"/>
      <c r="H460" s="54"/>
      <c r="I460" s="54"/>
      <c r="J460" s="54"/>
      <c r="K460" s="54"/>
      <c r="L460" s="54"/>
      <c r="M460" s="54"/>
      <c r="N460" s="10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54"/>
      <c r="AE460" s="54"/>
      <c r="AF460" s="54"/>
      <c r="AG460" s="54"/>
    </row>
    <row r="461" spans="1:33">
      <c r="A461" s="1"/>
      <c r="B461" s="1"/>
      <c r="C461" s="29"/>
      <c r="D461" s="29"/>
      <c r="E461" s="36">
        <f t="shared" si="100"/>
        <v>2054</v>
      </c>
      <c r="F461" s="53"/>
      <c r="G461" s="53"/>
      <c r="H461" s="54"/>
      <c r="I461" s="54"/>
      <c r="J461" s="54"/>
      <c r="K461" s="54"/>
      <c r="L461" s="54"/>
      <c r="M461" s="54"/>
      <c r="N461" s="10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54"/>
      <c r="AE461" s="54"/>
      <c r="AF461" s="54"/>
      <c r="AG461" s="54"/>
    </row>
    <row r="462" spans="1:33">
      <c r="A462" s="1"/>
      <c r="B462" s="1"/>
      <c r="C462" s="29"/>
      <c r="D462" s="29"/>
      <c r="E462" s="36">
        <f t="shared" si="100"/>
        <v>2295</v>
      </c>
      <c r="F462" s="53"/>
      <c r="G462" s="53"/>
      <c r="H462" s="54"/>
      <c r="I462" s="54"/>
      <c r="J462" s="54"/>
      <c r="K462" s="54"/>
      <c r="L462" s="54"/>
      <c r="M462" s="54"/>
      <c r="N462" s="10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54"/>
      <c r="AE462" s="54"/>
      <c r="AF462" s="54"/>
      <c r="AG462" s="54"/>
    </row>
    <row r="463" spans="1:33">
      <c r="A463" s="1"/>
      <c r="B463" s="1"/>
      <c r="C463" s="29"/>
      <c r="D463" s="29"/>
      <c r="E463" s="36">
        <f t="shared" si="100"/>
        <v>533.76</v>
      </c>
      <c r="F463" s="53"/>
      <c r="G463" s="53"/>
      <c r="H463" s="54"/>
      <c r="I463" s="54"/>
      <c r="J463" s="54"/>
      <c r="K463" s="54"/>
      <c r="L463" s="54"/>
      <c r="M463" s="54"/>
      <c r="N463" s="10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54"/>
      <c r="AE463" s="54"/>
      <c r="AF463" s="54"/>
      <c r="AG463" s="54"/>
    </row>
    <row r="464" spans="1:33">
      <c r="A464" s="1"/>
      <c r="B464" s="1"/>
      <c r="C464" s="29"/>
      <c r="D464" s="29"/>
      <c r="E464" s="36">
        <f t="shared" si="100"/>
        <v>981.92</v>
      </c>
      <c r="F464" s="53"/>
      <c r="G464" s="53"/>
      <c r="H464" s="54"/>
      <c r="I464" s="54"/>
      <c r="J464" s="54"/>
      <c r="K464" s="54"/>
      <c r="L464" s="54"/>
      <c r="M464" s="54"/>
      <c r="N464" s="10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54"/>
      <c r="AE464" s="54"/>
      <c r="AF464" s="54"/>
      <c r="AG464" s="54"/>
    </row>
    <row r="465" spans="1:33">
      <c r="A465" s="1"/>
      <c r="B465" s="1"/>
      <c r="C465" s="29"/>
      <c r="D465" s="29"/>
      <c r="E465" s="36">
        <f t="shared" si="100"/>
        <v>1699.18</v>
      </c>
      <c r="F465" s="53"/>
      <c r="G465" s="53"/>
      <c r="H465" s="54"/>
      <c r="I465" s="54"/>
      <c r="J465" s="54"/>
      <c r="K465" s="54"/>
      <c r="L465" s="54"/>
      <c r="M465" s="54"/>
      <c r="N465" s="10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54"/>
      <c r="AE465" s="54"/>
      <c r="AF465" s="54"/>
      <c r="AG465" s="54"/>
    </row>
    <row r="466" spans="1:33">
      <c r="A466" s="1"/>
      <c r="B466" s="1"/>
      <c r="C466" s="29"/>
      <c r="D466" s="29"/>
      <c r="E466" s="36">
        <f t="shared" si="100"/>
        <v>700.48</v>
      </c>
      <c r="F466" s="53"/>
      <c r="G466" s="53"/>
      <c r="H466" s="54"/>
      <c r="I466" s="54"/>
      <c r="J466" s="54"/>
      <c r="K466" s="54"/>
      <c r="L466" s="54"/>
      <c r="M466" s="54"/>
      <c r="N466" s="10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54"/>
      <c r="AE466" s="54"/>
      <c r="AF466" s="54"/>
      <c r="AG466" s="54"/>
    </row>
    <row r="467" spans="1:33" ht="23">
      <c r="A467" s="1"/>
      <c r="B467" s="2"/>
      <c r="C467" s="29"/>
      <c r="D467" s="29"/>
      <c r="E467" s="36">
        <f t="shared" si="100"/>
        <v>649.20000000000005</v>
      </c>
      <c r="F467" s="53"/>
      <c r="G467" s="53"/>
      <c r="H467" s="54"/>
      <c r="I467" s="54"/>
      <c r="J467" s="54"/>
      <c r="K467" s="54"/>
      <c r="L467" s="54"/>
      <c r="M467" s="54"/>
      <c r="N467" s="10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54"/>
      <c r="AE467" s="54"/>
      <c r="AF467" s="54"/>
      <c r="AG467" s="54"/>
    </row>
    <row r="468" spans="1:33">
      <c r="A468" s="12"/>
      <c r="B468" s="12"/>
      <c r="C468" s="52"/>
      <c r="D468" s="52"/>
      <c r="E468" s="36">
        <f t="shared" si="100"/>
        <v>127.95</v>
      </c>
      <c r="F468" s="53"/>
      <c r="G468" s="53"/>
      <c r="H468" s="54"/>
      <c r="I468" s="54"/>
      <c r="J468" s="54"/>
      <c r="K468" s="54"/>
      <c r="L468" s="54"/>
      <c r="M468" s="54"/>
      <c r="N468" s="10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54"/>
      <c r="AE468" s="54"/>
      <c r="AF468" s="54"/>
      <c r="AG468" s="54"/>
    </row>
    <row r="469" spans="1:33">
      <c r="A469" s="1"/>
      <c r="B469" s="1"/>
      <c r="C469" s="1"/>
      <c r="D469" s="1"/>
      <c r="E469" s="36">
        <f t="shared" si="100"/>
        <v>541.57999999999993</v>
      </c>
      <c r="F469" s="53"/>
      <c r="G469" s="53"/>
      <c r="H469" s="54"/>
      <c r="I469" s="54"/>
      <c r="J469" s="54"/>
      <c r="K469" s="54"/>
      <c r="L469" s="54"/>
      <c r="M469" s="54"/>
      <c r="N469" s="10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54"/>
      <c r="AE469" s="54"/>
      <c r="AF469" s="54"/>
      <c r="AG469" s="54"/>
    </row>
    <row r="470" spans="1:33">
      <c r="A470" s="1"/>
      <c r="B470" s="1"/>
      <c r="C470" s="1"/>
      <c r="D470" s="1"/>
      <c r="E470" s="36">
        <f t="shared" si="100"/>
        <v>242.04999999999998</v>
      </c>
      <c r="F470" s="53"/>
      <c r="G470" s="53"/>
      <c r="H470" s="54"/>
      <c r="I470" s="54"/>
      <c r="J470" s="54"/>
      <c r="K470" s="54"/>
      <c r="L470" s="54"/>
      <c r="M470" s="54"/>
      <c r="N470" s="10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54"/>
      <c r="AE470" s="54"/>
      <c r="AF470" s="54"/>
      <c r="AG470" s="54"/>
    </row>
    <row r="471" spans="1:33">
      <c r="A471" s="20"/>
      <c r="B471" s="20"/>
      <c r="C471" s="38"/>
      <c r="D471" s="38"/>
      <c r="E471" s="36">
        <f t="shared" si="100"/>
        <v>384.3</v>
      </c>
      <c r="F471" s="53"/>
      <c r="G471" s="53"/>
      <c r="H471" s="54"/>
      <c r="I471" s="54"/>
      <c r="J471" s="54"/>
      <c r="K471" s="54"/>
      <c r="L471" s="54"/>
      <c r="M471" s="54"/>
      <c r="N471" s="10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54"/>
      <c r="AE471" s="54"/>
      <c r="AF471" s="54"/>
      <c r="AG471" s="54"/>
    </row>
    <row r="472" spans="1:33">
      <c r="A472" s="1"/>
      <c r="B472" s="1"/>
      <c r="C472" s="1"/>
      <c r="D472" s="1"/>
      <c r="E472" s="36">
        <f t="shared" si="100"/>
        <v>2018.7200000000003</v>
      </c>
      <c r="F472" s="53"/>
      <c r="G472" s="53"/>
      <c r="H472" s="54"/>
      <c r="I472" s="54"/>
      <c r="J472" s="54"/>
      <c r="K472" s="54"/>
      <c r="L472" s="54"/>
      <c r="M472" s="54"/>
      <c r="N472" s="10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54"/>
      <c r="AE472" s="54"/>
      <c r="AF472" s="54"/>
      <c r="AG472" s="54"/>
    </row>
    <row r="473" spans="1:33">
      <c r="A473" s="1"/>
      <c r="B473" s="1"/>
      <c r="C473" s="1"/>
      <c r="D473" s="1"/>
      <c r="E473" s="36">
        <f t="shared" si="100"/>
        <v>1345.05</v>
      </c>
      <c r="F473" s="53"/>
      <c r="G473" s="53"/>
      <c r="H473" s="54"/>
      <c r="I473" s="54"/>
      <c r="J473" s="54"/>
      <c r="K473" s="54"/>
      <c r="L473" s="54"/>
      <c r="M473" s="54"/>
      <c r="N473" s="10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54"/>
      <c r="AE473" s="54"/>
      <c r="AF473" s="54"/>
      <c r="AG473" s="54"/>
    </row>
    <row r="474" spans="1:33">
      <c r="A474" s="1"/>
      <c r="B474" s="1"/>
      <c r="C474" s="1"/>
      <c r="D474" s="1"/>
      <c r="E474" s="36">
        <f t="shared" si="100"/>
        <v>161.04</v>
      </c>
      <c r="F474" s="53"/>
      <c r="G474" s="53"/>
      <c r="H474" s="54"/>
      <c r="I474" s="54"/>
      <c r="J474" s="54"/>
      <c r="K474" s="54"/>
      <c r="L474" s="54"/>
      <c r="M474" s="54"/>
      <c r="N474" s="10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54"/>
      <c r="AE474" s="54"/>
      <c r="AF474" s="54"/>
      <c r="AG474" s="54"/>
    </row>
    <row r="475" spans="1:33">
      <c r="A475" s="1"/>
      <c r="B475" s="1"/>
      <c r="C475" s="1"/>
      <c r="D475" s="1"/>
      <c r="E475" s="36">
        <f t="shared" si="100"/>
        <v>533.91</v>
      </c>
      <c r="F475" s="53"/>
      <c r="G475" s="53"/>
      <c r="H475" s="54"/>
      <c r="I475" s="54"/>
      <c r="J475" s="54"/>
      <c r="K475" s="54"/>
      <c r="L475" s="54"/>
      <c r="M475" s="54"/>
      <c r="N475" s="10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54"/>
      <c r="AE475" s="54"/>
      <c r="AF475" s="54"/>
      <c r="AG475" s="54"/>
    </row>
    <row r="476" spans="1:33">
      <c r="A476" s="1"/>
      <c r="B476" s="1"/>
      <c r="C476" s="1"/>
      <c r="D476" s="1"/>
      <c r="E476" s="36">
        <f t="shared" si="100"/>
        <v>198.60000000000002</v>
      </c>
      <c r="F476" s="53"/>
      <c r="G476" s="53"/>
      <c r="H476" s="54"/>
      <c r="I476" s="54"/>
      <c r="J476" s="54"/>
      <c r="K476" s="54"/>
      <c r="L476" s="54"/>
      <c r="M476" s="54"/>
      <c r="N476" s="10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54"/>
      <c r="AE476" s="54"/>
      <c r="AF476" s="54"/>
      <c r="AG476" s="54"/>
    </row>
    <row r="477" spans="1:33">
      <c r="A477" s="1"/>
      <c r="B477" s="1"/>
      <c r="C477" s="1"/>
      <c r="D477" s="1"/>
      <c r="E477" s="36">
        <f t="shared" si="100"/>
        <v>869.84999999999991</v>
      </c>
      <c r="F477" s="53"/>
      <c r="G477" s="53"/>
      <c r="H477" s="54"/>
      <c r="I477" s="54"/>
      <c r="J477" s="54"/>
      <c r="K477" s="54"/>
      <c r="L477" s="54"/>
      <c r="M477" s="54"/>
      <c r="N477" s="10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54"/>
      <c r="AE477" s="54"/>
      <c r="AF477" s="54"/>
      <c r="AG477" s="54"/>
    </row>
    <row r="478" spans="1:33">
      <c r="A478" s="1"/>
      <c r="B478" s="1"/>
      <c r="C478" s="1"/>
      <c r="D478" s="1"/>
      <c r="E478" s="36">
        <f t="shared" si="100"/>
        <v>452.97</v>
      </c>
      <c r="F478" s="53"/>
      <c r="G478" s="53"/>
      <c r="H478" s="54"/>
      <c r="I478" s="54"/>
      <c r="J478" s="54"/>
      <c r="K478" s="54"/>
      <c r="L478" s="54"/>
      <c r="M478" s="54"/>
      <c r="N478" s="10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54"/>
      <c r="AE478" s="54"/>
      <c r="AF478" s="54"/>
      <c r="AG478" s="54"/>
    </row>
    <row r="479" spans="1:33">
      <c r="A479" s="1"/>
      <c r="B479" s="1"/>
      <c r="C479" s="1"/>
      <c r="D479" s="1"/>
      <c r="E479" s="36">
        <f t="shared" si="100"/>
        <v>1595.8799999999999</v>
      </c>
      <c r="F479" s="53"/>
      <c r="G479" s="53"/>
      <c r="H479" s="54"/>
      <c r="I479" s="54"/>
      <c r="J479" s="54"/>
      <c r="K479" s="54"/>
      <c r="L479" s="54"/>
      <c r="M479" s="54"/>
      <c r="N479" s="10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54"/>
      <c r="AE479" s="54"/>
      <c r="AF479" s="54"/>
      <c r="AG479" s="54"/>
    </row>
    <row r="480" spans="1:33">
      <c r="A480" s="1"/>
      <c r="B480" s="1"/>
      <c r="C480" s="1"/>
      <c r="D480" s="1"/>
      <c r="E480" s="36">
        <f t="shared" si="100"/>
        <v>818.84999999999991</v>
      </c>
      <c r="F480" s="53"/>
      <c r="G480" s="53"/>
      <c r="H480" s="54"/>
      <c r="I480" s="54"/>
      <c r="J480" s="54"/>
      <c r="K480" s="54"/>
      <c r="L480" s="54"/>
      <c r="M480" s="54"/>
      <c r="N480" s="10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54"/>
      <c r="AE480" s="54"/>
      <c r="AF480" s="54"/>
      <c r="AG480" s="54"/>
    </row>
    <row r="481" spans="1:33">
      <c r="A481" s="55"/>
      <c r="B481" s="20"/>
      <c r="C481" s="56"/>
      <c r="D481" s="56"/>
      <c r="E481" s="36">
        <f t="shared" si="100"/>
        <v>1841.04</v>
      </c>
      <c r="F481" s="53"/>
      <c r="G481" s="53"/>
      <c r="H481" s="54"/>
      <c r="I481" s="54"/>
      <c r="J481" s="54"/>
      <c r="K481" s="54"/>
      <c r="L481" s="54"/>
      <c r="M481" s="54"/>
      <c r="N481" s="10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54"/>
      <c r="AE481" s="54"/>
      <c r="AF481" s="54"/>
      <c r="AG481" s="54"/>
    </row>
    <row r="482" spans="1:33">
      <c r="A482" s="20"/>
      <c r="B482" s="20"/>
      <c r="C482" s="38"/>
      <c r="D482" s="38"/>
      <c r="E482" s="36">
        <f t="shared" si="100"/>
        <v>42.82</v>
      </c>
      <c r="F482" s="53"/>
      <c r="G482" s="53"/>
      <c r="H482" s="54"/>
      <c r="I482" s="54"/>
      <c r="J482" s="54"/>
      <c r="K482" s="54"/>
      <c r="L482" s="54"/>
      <c r="M482" s="54"/>
      <c r="N482" s="10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54"/>
      <c r="AE482" s="54"/>
      <c r="AF482" s="54"/>
      <c r="AG482" s="54"/>
    </row>
    <row r="483" spans="1:33">
      <c r="A483" s="1"/>
      <c r="B483" s="1"/>
      <c r="C483" s="1"/>
      <c r="D483" s="1"/>
      <c r="E483" s="36">
        <f t="shared" si="100"/>
        <v>129.19999999999999</v>
      </c>
      <c r="F483" s="53"/>
      <c r="G483" s="53"/>
      <c r="H483" s="54"/>
      <c r="I483" s="54"/>
      <c r="J483" s="54"/>
      <c r="K483" s="54"/>
      <c r="L483" s="54"/>
      <c r="M483" s="54"/>
      <c r="N483" s="10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54"/>
      <c r="AE483" s="54"/>
      <c r="AF483" s="54"/>
      <c r="AG483" s="54"/>
    </row>
    <row r="484" spans="1:33">
      <c r="A484" s="20"/>
      <c r="B484" s="20"/>
      <c r="C484" s="38"/>
      <c r="D484" s="38"/>
      <c r="E484" s="36">
        <f t="shared" si="100"/>
        <v>2810.74</v>
      </c>
      <c r="F484" s="53"/>
      <c r="G484" s="53"/>
      <c r="H484" s="54"/>
      <c r="I484" s="54"/>
      <c r="J484" s="54"/>
      <c r="K484" s="54"/>
      <c r="L484" s="54"/>
      <c r="M484" s="54"/>
      <c r="N484" s="10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54"/>
      <c r="AE484" s="54"/>
      <c r="AF484" s="54"/>
      <c r="AG484" s="54"/>
    </row>
    <row r="485" spans="1:33">
      <c r="A485" s="1"/>
      <c r="B485" s="1"/>
      <c r="C485" s="1"/>
      <c r="D485" s="1"/>
      <c r="E485" s="36">
        <f t="shared" si="100"/>
        <v>489.44000000000005</v>
      </c>
      <c r="F485" s="53"/>
      <c r="G485" s="53"/>
      <c r="H485" s="54"/>
      <c r="I485" s="54"/>
      <c r="J485" s="54"/>
      <c r="K485" s="54"/>
      <c r="L485" s="54"/>
      <c r="M485" s="54"/>
      <c r="N485" s="10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54"/>
      <c r="AE485" s="54"/>
      <c r="AF485" s="54"/>
      <c r="AG485" s="54"/>
    </row>
    <row r="486" spans="1:33">
      <c r="A486" s="20"/>
      <c r="B486" s="20"/>
      <c r="C486" s="38"/>
      <c r="D486" s="38"/>
      <c r="E486" s="36">
        <f t="shared" si="100"/>
        <v>1049.3999999999999</v>
      </c>
      <c r="F486" s="53"/>
      <c r="G486" s="53"/>
      <c r="H486" s="54"/>
      <c r="I486" s="54"/>
      <c r="J486" s="54"/>
      <c r="K486" s="54"/>
      <c r="L486" s="54"/>
      <c r="M486" s="54"/>
      <c r="N486" s="10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54"/>
      <c r="AE486" s="54"/>
      <c r="AF486" s="54"/>
      <c r="AG486" s="54"/>
    </row>
    <row r="487" spans="1:33">
      <c r="A487" s="1"/>
      <c r="B487" s="1"/>
      <c r="C487" s="1"/>
      <c r="D487" s="1"/>
      <c r="E487" s="36">
        <f t="shared" si="100"/>
        <v>76.02</v>
      </c>
      <c r="F487" s="53"/>
      <c r="G487" s="53"/>
      <c r="H487" s="54"/>
      <c r="I487" s="54"/>
      <c r="J487" s="54"/>
      <c r="K487" s="54"/>
      <c r="L487" s="54"/>
      <c r="M487" s="54"/>
      <c r="N487" s="10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54"/>
      <c r="AE487" s="54"/>
      <c r="AF487" s="54"/>
      <c r="AG487" s="54"/>
    </row>
    <row r="488" spans="1:33">
      <c r="A488" s="20"/>
      <c r="B488" s="20"/>
      <c r="C488" s="38"/>
      <c r="D488" s="38"/>
      <c r="E488" s="36">
        <f t="shared" si="100"/>
        <v>1227.57</v>
      </c>
      <c r="F488" s="53"/>
      <c r="G488" s="53"/>
      <c r="H488" s="54"/>
      <c r="I488" s="54"/>
      <c r="J488" s="54"/>
      <c r="K488" s="54"/>
      <c r="L488" s="54"/>
      <c r="M488" s="54"/>
      <c r="N488" s="10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54"/>
      <c r="AE488" s="54"/>
      <c r="AF488" s="54"/>
      <c r="AG488" s="54"/>
    </row>
    <row r="489" spans="1:33">
      <c r="A489" s="1"/>
      <c r="B489" s="1"/>
      <c r="C489" s="1"/>
      <c r="D489" s="1"/>
      <c r="E489" s="36">
        <f t="shared" si="100"/>
        <v>2634.24</v>
      </c>
      <c r="F489" s="53"/>
      <c r="G489" s="53"/>
      <c r="H489" s="54"/>
      <c r="I489" s="54"/>
      <c r="J489" s="54"/>
      <c r="K489" s="54"/>
      <c r="L489" s="54"/>
      <c r="M489" s="54"/>
      <c r="N489" s="10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54"/>
      <c r="AE489" s="54"/>
      <c r="AF489" s="54"/>
      <c r="AG489" s="54"/>
    </row>
    <row r="490" spans="1:33">
      <c r="A490" s="1"/>
      <c r="B490" s="1"/>
      <c r="C490" s="1"/>
      <c r="D490" s="1"/>
      <c r="E490" s="36">
        <f t="shared" si="100"/>
        <v>1446.7</v>
      </c>
      <c r="F490" s="53"/>
      <c r="G490" s="53"/>
      <c r="H490" s="54"/>
      <c r="I490" s="54"/>
      <c r="J490" s="54"/>
      <c r="K490" s="54"/>
      <c r="L490" s="54"/>
      <c r="M490" s="54"/>
      <c r="N490" s="10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54"/>
      <c r="AE490" s="54"/>
      <c r="AF490" s="54"/>
      <c r="AG490" s="54"/>
    </row>
    <row r="491" spans="1:33">
      <c r="A491" s="20"/>
      <c r="B491" s="20"/>
      <c r="C491" s="38"/>
      <c r="D491" s="38"/>
      <c r="E491" s="36">
        <f t="shared" si="100"/>
        <v>1395.8700000000001</v>
      </c>
      <c r="F491" s="53"/>
      <c r="G491" s="53"/>
      <c r="H491" s="54"/>
      <c r="I491" s="54"/>
      <c r="J491" s="54"/>
      <c r="K491" s="54"/>
      <c r="L491" s="54"/>
      <c r="M491" s="54"/>
      <c r="N491" s="10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54"/>
      <c r="AE491" s="54"/>
      <c r="AF491" s="54"/>
      <c r="AG491" s="54"/>
    </row>
    <row r="492" spans="1:33">
      <c r="A492" s="20"/>
      <c r="B492" s="20"/>
      <c r="C492" s="38"/>
      <c r="D492" s="38"/>
      <c r="E492" s="36">
        <f t="shared" ref="E492:E555" si="101">E136*C136</f>
        <v>1548.3999999999999</v>
      </c>
      <c r="F492" s="53"/>
      <c r="G492" s="53"/>
      <c r="H492" s="54"/>
      <c r="I492" s="54"/>
      <c r="J492" s="54"/>
      <c r="K492" s="54"/>
      <c r="L492" s="54"/>
      <c r="M492" s="54"/>
      <c r="N492" s="10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54"/>
      <c r="AE492" s="54"/>
      <c r="AF492" s="54"/>
      <c r="AG492" s="54"/>
    </row>
    <row r="493" spans="1:33">
      <c r="A493" s="1"/>
      <c r="B493" s="1"/>
      <c r="C493" s="1"/>
      <c r="D493" s="1"/>
      <c r="E493" s="36">
        <f t="shared" si="101"/>
        <v>1783.6</v>
      </c>
      <c r="F493" s="53"/>
      <c r="G493" s="53"/>
      <c r="H493" s="54"/>
      <c r="I493" s="54"/>
      <c r="J493" s="54"/>
      <c r="K493" s="54"/>
      <c r="L493" s="54"/>
      <c r="M493" s="54"/>
      <c r="N493" s="10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54"/>
      <c r="AE493" s="54"/>
      <c r="AF493" s="54"/>
      <c r="AG493" s="54"/>
    </row>
    <row r="494" spans="1:33">
      <c r="A494" s="33"/>
      <c r="B494" s="33"/>
      <c r="C494" s="57"/>
      <c r="D494" s="57"/>
      <c r="E494" s="36">
        <f t="shared" si="101"/>
        <v>656.16</v>
      </c>
      <c r="F494" s="53"/>
      <c r="G494" s="53"/>
      <c r="H494" s="54"/>
      <c r="I494" s="54"/>
      <c r="J494" s="54"/>
      <c r="K494" s="54"/>
      <c r="L494" s="54"/>
      <c r="M494" s="54"/>
      <c r="N494" s="10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54"/>
      <c r="AE494" s="54"/>
      <c r="AF494" s="54"/>
      <c r="AG494" s="54"/>
    </row>
    <row r="495" spans="1:33">
      <c r="A495" s="1"/>
      <c r="B495" s="1"/>
      <c r="C495" s="1"/>
      <c r="D495" s="1"/>
      <c r="E495" s="36">
        <f t="shared" si="101"/>
        <v>433.7</v>
      </c>
      <c r="F495" s="53"/>
      <c r="G495" s="53"/>
      <c r="H495" s="54"/>
      <c r="I495" s="54"/>
      <c r="J495" s="54"/>
      <c r="K495" s="54"/>
      <c r="L495" s="54"/>
      <c r="M495" s="54"/>
      <c r="N495" s="10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54"/>
      <c r="AE495" s="54"/>
      <c r="AF495" s="54"/>
      <c r="AG495" s="54"/>
    </row>
    <row r="496" spans="1:33">
      <c r="A496" s="20"/>
      <c r="B496" s="20"/>
      <c r="C496" s="38"/>
      <c r="D496" s="38"/>
      <c r="E496" s="36">
        <f t="shared" si="101"/>
        <v>3099.6000000000004</v>
      </c>
      <c r="F496" s="53"/>
      <c r="G496" s="53"/>
      <c r="H496" s="54"/>
      <c r="I496" s="54"/>
      <c r="J496" s="54"/>
      <c r="K496" s="54"/>
      <c r="L496" s="54"/>
      <c r="M496" s="54"/>
      <c r="N496" s="10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54"/>
      <c r="AE496" s="54"/>
      <c r="AF496" s="54"/>
      <c r="AG496" s="54"/>
    </row>
    <row r="497" spans="1:33">
      <c r="A497" s="33"/>
      <c r="B497" s="33"/>
      <c r="C497" s="57"/>
      <c r="D497" s="57"/>
      <c r="E497" s="36">
        <f t="shared" si="101"/>
        <v>2352.2400000000002</v>
      </c>
      <c r="F497" s="53"/>
      <c r="G497" s="53"/>
      <c r="H497" s="54"/>
      <c r="I497" s="54"/>
      <c r="J497" s="54"/>
      <c r="K497" s="54"/>
      <c r="L497" s="54"/>
      <c r="M497" s="54"/>
      <c r="N497" s="10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54"/>
      <c r="AE497" s="54"/>
      <c r="AF497" s="54"/>
      <c r="AG497" s="54"/>
    </row>
    <row r="498" spans="1:33">
      <c r="A498" s="1"/>
      <c r="B498" s="1"/>
      <c r="C498" s="1"/>
      <c r="D498" s="1"/>
      <c r="E498" s="36">
        <f t="shared" si="101"/>
        <v>3266</v>
      </c>
      <c r="F498" s="53"/>
      <c r="G498" s="53"/>
      <c r="H498" s="54"/>
      <c r="I498" s="54"/>
      <c r="J498" s="54"/>
      <c r="K498" s="54"/>
      <c r="L498" s="54"/>
      <c r="M498" s="54"/>
      <c r="N498" s="10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54"/>
      <c r="AE498" s="54"/>
      <c r="AF498" s="54"/>
      <c r="AG498" s="54"/>
    </row>
    <row r="499" spans="1:33">
      <c r="A499" s="20"/>
      <c r="B499" s="20"/>
      <c r="C499" s="38"/>
      <c r="D499" s="38"/>
      <c r="E499" s="36">
        <f t="shared" si="101"/>
        <v>2370.2799999999997</v>
      </c>
      <c r="F499" s="53"/>
      <c r="G499" s="53"/>
      <c r="H499" s="54"/>
      <c r="I499" s="54"/>
      <c r="J499" s="54"/>
      <c r="K499" s="54"/>
      <c r="L499" s="54"/>
      <c r="M499" s="54"/>
      <c r="N499" s="10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54"/>
      <c r="AE499" s="54"/>
      <c r="AF499" s="54"/>
      <c r="AG499" s="54"/>
    </row>
    <row r="500" spans="1:33">
      <c r="A500" s="1"/>
      <c r="B500" s="1"/>
      <c r="C500" s="1"/>
      <c r="D500" s="1"/>
      <c r="E500" s="36">
        <f t="shared" si="101"/>
        <v>3419.0400000000004</v>
      </c>
      <c r="F500" s="53"/>
      <c r="G500" s="53"/>
      <c r="H500" s="54"/>
      <c r="I500" s="54"/>
      <c r="J500" s="54"/>
      <c r="K500" s="54"/>
      <c r="L500" s="54"/>
      <c r="M500" s="54"/>
      <c r="N500" s="10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54"/>
      <c r="AE500" s="54"/>
      <c r="AF500" s="54"/>
      <c r="AG500" s="54"/>
    </row>
    <row r="501" spans="1:33">
      <c r="A501" s="1"/>
      <c r="B501" s="1"/>
      <c r="C501" s="1"/>
      <c r="D501" s="1"/>
      <c r="E501" s="36">
        <f t="shared" si="101"/>
        <v>236.93</v>
      </c>
      <c r="F501" s="53"/>
      <c r="G501" s="53"/>
      <c r="H501" s="54"/>
      <c r="I501" s="54"/>
      <c r="J501" s="54"/>
      <c r="K501" s="54"/>
      <c r="L501" s="54"/>
      <c r="M501" s="54"/>
      <c r="N501" s="10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54"/>
      <c r="AE501" s="54"/>
      <c r="AF501" s="54"/>
      <c r="AG501" s="54"/>
    </row>
    <row r="502" spans="1:33">
      <c r="A502" s="1"/>
      <c r="B502" s="1"/>
      <c r="C502" s="1"/>
      <c r="D502" s="1"/>
      <c r="E502" s="36">
        <f t="shared" si="101"/>
        <v>1447.08</v>
      </c>
      <c r="F502" s="53"/>
      <c r="G502" s="53"/>
      <c r="H502" s="54"/>
      <c r="I502" s="54"/>
      <c r="J502" s="54"/>
      <c r="K502" s="54"/>
      <c r="L502" s="54"/>
      <c r="M502" s="54"/>
      <c r="N502" s="10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54"/>
      <c r="AE502" s="54"/>
      <c r="AF502" s="54"/>
      <c r="AG502" s="54"/>
    </row>
    <row r="503" spans="1:33">
      <c r="A503" s="1"/>
      <c r="B503" s="1"/>
      <c r="C503" s="1"/>
      <c r="D503" s="1"/>
      <c r="E503" s="36">
        <f t="shared" si="101"/>
        <v>478.2</v>
      </c>
      <c r="F503" s="53"/>
      <c r="G503" s="53"/>
      <c r="H503" s="54"/>
      <c r="I503" s="54"/>
      <c r="J503" s="54"/>
      <c r="K503" s="54"/>
      <c r="L503" s="54"/>
      <c r="M503" s="54"/>
      <c r="N503" s="10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54"/>
      <c r="AE503" s="54"/>
      <c r="AF503" s="54"/>
      <c r="AG503" s="54"/>
    </row>
    <row r="504" spans="1:33">
      <c r="A504" s="20"/>
      <c r="B504" s="20"/>
      <c r="C504" s="38"/>
      <c r="D504" s="38"/>
      <c r="E504" s="36">
        <f t="shared" si="101"/>
        <v>252.69</v>
      </c>
      <c r="F504" s="53"/>
      <c r="G504" s="53"/>
      <c r="H504" s="54"/>
      <c r="I504" s="54"/>
      <c r="J504" s="54"/>
      <c r="K504" s="54"/>
      <c r="L504" s="54"/>
      <c r="M504" s="54"/>
      <c r="N504" s="10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54"/>
      <c r="AE504" s="54"/>
      <c r="AF504" s="54"/>
      <c r="AG504" s="54"/>
    </row>
    <row r="505" spans="1:33">
      <c r="A505" s="1"/>
      <c r="B505" s="1"/>
      <c r="C505" s="1"/>
      <c r="D505" s="1"/>
      <c r="E505" s="36">
        <f t="shared" si="101"/>
        <v>370.11</v>
      </c>
      <c r="F505" s="53"/>
      <c r="G505" s="53"/>
      <c r="H505" s="54"/>
      <c r="I505" s="54"/>
      <c r="J505" s="54"/>
      <c r="K505" s="54"/>
      <c r="L505" s="54"/>
      <c r="M505" s="54"/>
      <c r="N505" s="10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54"/>
      <c r="AE505" s="54"/>
      <c r="AF505" s="54"/>
      <c r="AG505" s="54"/>
    </row>
    <row r="506" spans="1:33">
      <c r="A506" s="1"/>
      <c r="B506" s="1"/>
      <c r="C506" s="1"/>
      <c r="D506" s="1"/>
      <c r="E506" s="36">
        <f t="shared" si="101"/>
        <v>268.12</v>
      </c>
      <c r="F506" s="53"/>
      <c r="G506" s="53"/>
      <c r="H506" s="54"/>
      <c r="I506" s="54"/>
      <c r="J506" s="54"/>
      <c r="K506" s="54"/>
      <c r="L506" s="54"/>
      <c r="M506" s="54"/>
      <c r="N506" s="10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54"/>
      <c r="AE506" s="54"/>
      <c r="AF506" s="54"/>
      <c r="AG506" s="54"/>
    </row>
    <row r="507" spans="1:33">
      <c r="A507" s="1"/>
      <c r="B507" s="1"/>
      <c r="C507" s="1"/>
      <c r="D507" s="1"/>
      <c r="E507" s="36">
        <f t="shared" si="101"/>
        <v>392</v>
      </c>
      <c r="F507" s="53"/>
      <c r="G507" s="53"/>
      <c r="H507" s="54"/>
      <c r="I507" s="54"/>
      <c r="J507" s="54"/>
      <c r="K507" s="54"/>
      <c r="L507" s="54"/>
      <c r="M507" s="54"/>
      <c r="N507" s="10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54"/>
      <c r="AE507" s="54"/>
      <c r="AF507" s="54"/>
      <c r="AG507" s="54"/>
    </row>
    <row r="508" spans="1:33">
      <c r="A508" s="20"/>
      <c r="B508" s="20"/>
      <c r="C508" s="38"/>
      <c r="D508" s="38"/>
      <c r="E508" s="36">
        <f t="shared" si="101"/>
        <v>740.04000000000008</v>
      </c>
      <c r="F508" s="53"/>
      <c r="G508" s="53"/>
      <c r="H508" s="54"/>
      <c r="I508" s="54"/>
      <c r="J508" s="54"/>
      <c r="K508" s="54"/>
      <c r="L508" s="54"/>
      <c r="M508" s="54"/>
      <c r="N508" s="10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54"/>
      <c r="AE508" s="54"/>
      <c r="AF508" s="54"/>
      <c r="AG508" s="54"/>
    </row>
    <row r="509" spans="1:33">
      <c r="A509" s="20"/>
      <c r="B509" s="20"/>
      <c r="C509" s="38"/>
      <c r="D509" s="38"/>
      <c r="E509" s="36">
        <f t="shared" si="101"/>
        <v>1430.4</v>
      </c>
      <c r="F509" s="53"/>
      <c r="G509" s="53"/>
      <c r="H509" s="54"/>
      <c r="I509" s="54"/>
      <c r="J509" s="54"/>
      <c r="K509" s="54"/>
      <c r="L509" s="54"/>
      <c r="M509" s="54"/>
      <c r="N509" s="10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54"/>
      <c r="AE509" s="54"/>
      <c r="AF509" s="54"/>
      <c r="AG509" s="54"/>
    </row>
    <row r="510" spans="1:33">
      <c r="A510" s="20"/>
      <c r="B510" s="20"/>
      <c r="C510" s="38"/>
      <c r="D510" s="38"/>
      <c r="E510" s="36">
        <f t="shared" si="101"/>
        <v>389.47</v>
      </c>
      <c r="F510" s="53"/>
      <c r="G510" s="53"/>
      <c r="H510" s="54"/>
      <c r="I510" s="54"/>
      <c r="J510" s="54"/>
      <c r="K510" s="54"/>
      <c r="L510" s="54"/>
      <c r="M510" s="54"/>
      <c r="N510" s="10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54"/>
      <c r="AE510" s="54"/>
      <c r="AF510" s="54"/>
      <c r="AG510" s="54"/>
    </row>
    <row r="511" spans="1:33">
      <c r="A511" s="1"/>
      <c r="B511" s="1"/>
      <c r="C511" s="1"/>
      <c r="D511" s="1"/>
      <c r="E511" s="36">
        <f t="shared" si="101"/>
        <v>408.48</v>
      </c>
      <c r="F511" s="53"/>
      <c r="G511" s="53"/>
      <c r="H511" s="54"/>
      <c r="I511" s="54"/>
      <c r="J511" s="54"/>
      <c r="K511" s="54"/>
      <c r="L511" s="54"/>
      <c r="M511" s="54"/>
      <c r="N511" s="10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54"/>
      <c r="AE511" s="54"/>
      <c r="AF511" s="54"/>
      <c r="AG511" s="54"/>
    </row>
    <row r="512" spans="1:33">
      <c r="A512" s="1"/>
      <c r="B512" s="1"/>
      <c r="C512" s="1"/>
      <c r="D512" s="1"/>
      <c r="E512" s="36">
        <f t="shared" si="101"/>
        <v>1533.21</v>
      </c>
      <c r="F512" s="53"/>
      <c r="G512" s="53"/>
      <c r="H512" s="54"/>
      <c r="I512" s="54"/>
      <c r="J512" s="54"/>
      <c r="K512" s="54"/>
      <c r="L512" s="54"/>
      <c r="M512" s="54"/>
      <c r="N512" s="10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54"/>
      <c r="AE512" s="54"/>
      <c r="AF512" s="54"/>
      <c r="AG512" s="54"/>
    </row>
    <row r="513" spans="1:33">
      <c r="A513" s="1"/>
      <c r="B513" s="1"/>
      <c r="C513" s="1"/>
      <c r="D513" s="1"/>
      <c r="E513" s="36">
        <f t="shared" si="101"/>
        <v>151.68</v>
      </c>
      <c r="F513" s="53"/>
      <c r="G513" s="53"/>
      <c r="H513" s="54"/>
      <c r="I513" s="54"/>
      <c r="J513" s="54"/>
      <c r="K513" s="54"/>
      <c r="L513" s="54"/>
      <c r="M513" s="54"/>
      <c r="N513" s="10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54"/>
      <c r="AE513" s="54"/>
      <c r="AF513" s="54"/>
      <c r="AG513" s="54"/>
    </row>
    <row r="514" spans="1:33">
      <c r="A514" s="1"/>
      <c r="B514" s="1"/>
      <c r="C514" s="1"/>
      <c r="D514" s="1"/>
      <c r="E514" s="36">
        <f t="shared" si="101"/>
        <v>64.97</v>
      </c>
      <c r="F514" s="53"/>
      <c r="G514" s="53"/>
      <c r="H514" s="54"/>
      <c r="I514" s="54"/>
      <c r="J514" s="54"/>
      <c r="K514" s="54"/>
      <c r="L514" s="54"/>
      <c r="M514" s="54"/>
      <c r="N514" s="10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54"/>
      <c r="AE514" s="54"/>
      <c r="AF514" s="54"/>
      <c r="AG514" s="54"/>
    </row>
    <row r="515" spans="1:33">
      <c r="A515" s="1"/>
      <c r="B515" s="1"/>
      <c r="C515" s="1"/>
      <c r="D515" s="1"/>
      <c r="E515" s="36">
        <f t="shared" si="101"/>
        <v>292.70999999999998</v>
      </c>
      <c r="F515" s="53"/>
      <c r="G515" s="53"/>
      <c r="H515" s="54"/>
      <c r="I515" s="54"/>
      <c r="J515" s="54"/>
      <c r="K515" s="54"/>
      <c r="L515" s="54"/>
      <c r="M515" s="54"/>
      <c r="N515" s="10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54"/>
      <c r="AE515" s="54"/>
      <c r="AF515" s="54"/>
      <c r="AG515" s="54"/>
    </row>
    <row r="516" spans="1:33">
      <c r="A516" s="1"/>
      <c r="B516" s="1"/>
      <c r="C516" s="1"/>
      <c r="D516" s="1"/>
      <c r="E516" s="36">
        <f t="shared" si="101"/>
        <v>120.5</v>
      </c>
      <c r="F516" s="53"/>
      <c r="G516" s="53"/>
      <c r="H516" s="54"/>
      <c r="I516" s="54"/>
      <c r="J516" s="54"/>
      <c r="K516" s="54"/>
      <c r="L516" s="54"/>
      <c r="M516" s="54"/>
      <c r="N516" s="10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54"/>
      <c r="AE516" s="54"/>
      <c r="AF516" s="54"/>
      <c r="AG516" s="54"/>
    </row>
    <row r="517" spans="1:33">
      <c r="A517" s="1"/>
      <c r="B517" s="1"/>
      <c r="C517" s="1"/>
      <c r="D517" s="1"/>
      <c r="E517" s="36">
        <f t="shared" si="101"/>
        <v>295.32</v>
      </c>
      <c r="F517" s="53"/>
      <c r="G517" s="53"/>
      <c r="H517" s="54"/>
      <c r="I517" s="54"/>
      <c r="J517" s="54"/>
      <c r="K517" s="54"/>
      <c r="L517" s="54"/>
      <c r="M517" s="54"/>
      <c r="N517" s="10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54"/>
      <c r="AE517" s="54"/>
      <c r="AF517" s="54"/>
      <c r="AG517" s="54"/>
    </row>
    <row r="518" spans="1:33">
      <c r="A518" s="1"/>
      <c r="B518" s="1"/>
      <c r="C518" s="1"/>
      <c r="D518" s="1"/>
      <c r="E518" s="36">
        <f t="shared" si="101"/>
        <v>617.55000000000007</v>
      </c>
      <c r="F518" s="53"/>
      <c r="G518" s="53"/>
      <c r="H518" s="54"/>
      <c r="I518" s="54"/>
      <c r="J518" s="54"/>
      <c r="K518" s="54"/>
      <c r="L518" s="54"/>
      <c r="M518" s="54"/>
      <c r="N518" s="10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54"/>
      <c r="AE518" s="54"/>
      <c r="AF518" s="54"/>
      <c r="AG518" s="54"/>
    </row>
    <row r="519" spans="1:33">
      <c r="A519" s="20"/>
      <c r="B519" s="20"/>
      <c r="C519" s="38"/>
      <c r="D519" s="38"/>
      <c r="E519" s="36">
        <f t="shared" si="101"/>
        <v>76.28</v>
      </c>
      <c r="F519" s="53"/>
      <c r="G519" s="53"/>
      <c r="H519" s="54"/>
      <c r="I519" s="54"/>
      <c r="J519" s="54"/>
      <c r="K519" s="54"/>
      <c r="L519" s="54"/>
      <c r="M519" s="54"/>
      <c r="N519" s="10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54"/>
      <c r="AE519" s="54"/>
      <c r="AF519" s="54"/>
      <c r="AG519" s="54"/>
    </row>
    <row r="520" spans="1:33">
      <c r="A520" s="1"/>
      <c r="B520" s="1"/>
      <c r="C520" s="1"/>
      <c r="D520" s="1"/>
      <c r="E520" s="36">
        <f t="shared" si="101"/>
        <v>240.31</v>
      </c>
      <c r="F520" s="53"/>
      <c r="G520" s="53"/>
      <c r="H520" s="54"/>
      <c r="I520" s="54"/>
      <c r="J520" s="54"/>
      <c r="K520" s="54"/>
      <c r="L520" s="54"/>
      <c r="M520" s="54"/>
      <c r="N520" s="10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54"/>
      <c r="AE520" s="54"/>
      <c r="AF520" s="54"/>
      <c r="AG520" s="54"/>
    </row>
    <row r="521" spans="1:33">
      <c r="A521" s="20"/>
      <c r="B521" s="20"/>
      <c r="C521" s="38"/>
      <c r="D521" s="38"/>
      <c r="E521" s="36">
        <f t="shared" si="101"/>
        <v>1028.7</v>
      </c>
      <c r="F521" s="53"/>
      <c r="G521" s="53"/>
      <c r="H521" s="54"/>
      <c r="I521" s="54"/>
      <c r="J521" s="54"/>
      <c r="K521" s="54"/>
      <c r="L521" s="54"/>
      <c r="M521" s="54"/>
      <c r="N521" s="10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54"/>
      <c r="AE521" s="54"/>
      <c r="AF521" s="54"/>
      <c r="AG521" s="54"/>
    </row>
    <row r="522" spans="1:33">
      <c r="A522" s="49"/>
      <c r="B522" s="1"/>
      <c r="C522" s="29"/>
      <c r="D522" s="29"/>
      <c r="E522" s="36">
        <f t="shared" si="101"/>
        <v>609.6</v>
      </c>
      <c r="F522" s="53"/>
      <c r="G522" s="53"/>
      <c r="H522" s="54"/>
      <c r="I522" s="54"/>
      <c r="J522" s="54"/>
      <c r="K522" s="54"/>
      <c r="L522" s="54"/>
      <c r="M522" s="54"/>
      <c r="N522" s="10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54"/>
      <c r="AE522" s="54"/>
      <c r="AF522" s="54"/>
      <c r="AG522" s="54"/>
    </row>
    <row r="523" spans="1:33">
      <c r="A523" s="49"/>
      <c r="B523" s="50"/>
      <c r="C523" s="51"/>
      <c r="D523" s="51"/>
      <c r="E523" s="36">
        <f t="shared" si="101"/>
        <v>2275.75</v>
      </c>
      <c r="F523" s="53"/>
      <c r="G523" s="53"/>
      <c r="H523" s="54"/>
      <c r="I523" s="54"/>
      <c r="J523" s="54"/>
      <c r="K523" s="54"/>
      <c r="L523" s="54"/>
      <c r="M523" s="54"/>
      <c r="N523" s="10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54"/>
      <c r="AE523" s="54"/>
      <c r="AF523" s="54"/>
      <c r="AG523" s="54"/>
    </row>
    <row r="524" spans="1:33">
      <c r="A524" s="1"/>
      <c r="B524" s="1"/>
      <c r="C524" s="29"/>
      <c r="D524" s="29"/>
      <c r="E524" s="36">
        <f t="shared" si="101"/>
        <v>908.46</v>
      </c>
      <c r="F524" s="53"/>
      <c r="G524" s="53"/>
      <c r="H524" s="54"/>
      <c r="I524" s="54"/>
      <c r="J524" s="54"/>
      <c r="K524" s="54"/>
      <c r="L524" s="54"/>
      <c r="M524" s="54"/>
      <c r="N524" s="10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54"/>
      <c r="AE524" s="54"/>
      <c r="AF524" s="54"/>
      <c r="AG524" s="54"/>
    </row>
    <row r="525" spans="1:33">
      <c r="A525" s="1"/>
      <c r="B525" s="1"/>
      <c r="C525" s="29"/>
      <c r="D525" s="29"/>
      <c r="E525" s="36">
        <f t="shared" si="101"/>
        <v>1087.5999999999999</v>
      </c>
      <c r="F525" s="53"/>
      <c r="G525" s="53"/>
      <c r="H525" s="54"/>
      <c r="I525" s="54"/>
      <c r="J525" s="54"/>
      <c r="K525" s="54"/>
      <c r="L525" s="54"/>
      <c r="M525" s="54"/>
      <c r="N525" s="10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54"/>
      <c r="AE525" s="54"/>
      <c r="AF525" s="54"/>
      <c r="AG525" s="54"/>
    </row>
    <row r="526" spans="1:33">
      <c r="A526" s="1"/>
      <c r="B526" s="1"/>
      <c r="C526" s="29"/>
      <c r="D526" s="29"/>
      <c r="E526" s="36">
        <f t="shared" si="101"/>
        <v>454.23</v>
      </c>
      <c r="F526" s="53"/>
      <c r="G526" s="53"/>
      <c r="H526" s="54"/>
      <c r="I526" s="54"/>
      <c r="J526" s="54"/>
      <c r="K526" s="54"/>
      <c r="L526" s="54"/>
      <c r="M526" s="54"/>
      <c r="N526" s="10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54"/>
      <c r="AE526" s="54"/>
      <c r="AF526" s="54"/>
      <c r="AG526" s="54"/>
    </row>
    <row r="527" spans="1:33">
      <c r="A527" s="1"/>
      <c r="B527" s="1"/>
      <c r="C527" s="29"/>
      <c r="D527" s="29"/>
      <c r="E527" s="36">
        <f t="shared" si="101"/>
        <v>1447.7</v>
      </c>
      <c r="F527" s="53"/>
      <c r="G527" s="53"/>
      <c r="H527" s="54"/>
      <c r="I527" s="54"/>
      <c r="J527" s="54"/>
      <c r="K527" s="54"/>
      <c r="L527" s="54"/>
      <c r="M527" s="54"/>
      <c r="N527" s="10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54"/>
      <c r="AE527" s="54"/>
      <c r="AF527" s="54"/>
      <c r="AG527" s="54"/>
    </row>
    <row r="528" spans="1:33">
      <c r="A528" s="1"/>
      <c r="B528" s="1"/>
      <c r="C528" s="29"/>
      <c r="D528" s="29"/>
      <c r="E528" s="36">
        <f t="shared" si="101"/>
        <v>4259.5199999999995</v>
      </c>
      <c r="F528" s="53"/>
      <c r="G528" s="53"/>
      <c r="H528" s="54"/>
      <c r="I528" s="54"/>
      <c r="J528" s="54"/>
      <c r="K528" s="54"/>
      <c r="L528" s="54"/>
      <c r="M528" s="54"/>
      <c r="N528" s="10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54"/>
      <c r="AE528" s="54"/>
      <c r="AF528" s="54"/>
      <c r="AG528" s="54"/>
    </row>
    <row r="529" spans="1:33">
      <c r="A529" s="1"/>
      <c r="B529" s="1"/>
      <c r="C529" s="29"/>
      <c r="D529" s="29"/>
      <c r="E529" s="36">
        <f t="shared" si="101"/>
        <v>1363.59</v>
      </c>
      <c r="F529" s="53"/>
      <c r="G529" s="53"/>
      <c r="H529" s="54"/>
      <c r="I529" s="54"/>
      <c r="J529" s="54"/>
      <c r="K529" s="54"/>
      <c r="L529" s="54"/>
      <c r="M529" s="54"/>
      <c r="N529" s="10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54"/>
      <c r="AE529" s="54"/>
      <c r="AF529" s="54"/>
      <c r="AG529" s="54"/>
    </row>
    <row r="530" spans="1:33">
      <c r="A530" s="1"/>
      <c r="B530" s="1"/>
      <c r="C530" s="29"/>
      <c r="D530" s="29"/>
      <c r="E530" s="36">
        <f t="shared" si="101"/>
        <v>1812.12</v>
      </c>
      <c r="F530" s="53"/>
      <c r="G530" s="53"/>
      <c r="H530" s="54"/>
      <c r="I530" s="54"/>
      <c r="J530" s="54"/>
      <c r="K530" s="54"/>
      <c r="L530" s="54"/>
      <c r="M530" s="54"/>
      <c r="N530" s="10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54"/>
      <c r="AE530" s="54"/>
      <c r="AF530" s="54"/>
      <c r="AG530" s="54"/>
    </row>
    <row r="531" spans="1:33">
      <c r="A531" s="1"/>
      <c r="B531" s="1"/>
      <c r="C531" s="29"/>
      <c r="D531" s="29"/>
      <c r="E531" s="36">
        <f t="shared" si="101"/>
        <v>32149.199999999997</v>
      </c>
      <c r="F531" s="53"/>
      <c r="G531" s="53"/>
      <c r="H531" s="54"/>
      <c r="I531" s="54"/>
      <c r="J531" s="54"/>
      <c r="K531" s="54"/>
      <c r="L531" s="54"/>
      <c r="M531" s="54"/>
      <c r="N531" s="10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54"/>
      <c r="AE531" s="54"/>
      <c r="AF531" s="54"/>
      <c r="AG531" s="54"/>
    </row>
    <row r="532" spans="1:33">
      <c r="A532" s="1"/>
      <c r="B532" s="1"/>
      <c r="C532" s="29"/>
      <c r="D532" s="29"/>
      <c r="E532" s="36">
        <f t="shared" si="101"/>
        <v>522.91999999999996</v>
      </c>
      <c r="F532" s="53"/>
      <c r="G532" s="53"/>
      <c r="H532" s="54"/>
      <c r="I532" s="54"/>
      <c r="J532" s="54"/>
      <c r="K532" s="54"/>
      <c r="L532" s="54"/>
      <c r="M532" s="54"/>
      <c r="N532" s="10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54"/>
      <c r="AE532" s="54"/>
      <c r="AF532" s="54"/>
      <c r="AG532" s="54"/>
    </row>
    <row r="533" spans="1:33">
      <c r="A533" s="12"/>
      <c r="B533" s="12"/>
      <c r="C533" s="52"/>
      <c r="D533" s="52"/>
      <c r="E533" s="36">
        <f t="shared" si="101"/>
        <v>8925.42</v>
      </c>
      <c r="F533" s="53"/>
      <c r="G533" s="53"/>
      <c r="H533" s="54"/>
      <c r="I533" s="54"/>
      <c r="J533" s="54"/>
      <c r="K533" s="54"/>
      <c r="L533" s="54"/>
      <c r="M533" s="54"/>
      <c r="N533" s="10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54"/>
      <c r="AE533" s="54"/>
      <c r="AF533" s="54"/>
      <c r="AG533" s="54"/>
    </row>
    <row r="534" spans="1:33">
      <c r="A534" s="20"/>
      <c r="B534" s="20"/>
      <c r="C534" s="38"/>
      <c r="D534" s="38"/>
      <c r="E534" s="36">
        <f t="shared" si="101"/>
        <v>995.34999999999991</v>
      </c>
      <c r="F534" s="53"/>
      <c r="G534" s="53"/>
      <c r="H534" s="54"/>
      <c r="I534" s="54"/>
      <c r="J534" s="54"/>
      <c r="K534" s="54"/>
      <c r="L534" s="54"/>
      <c r="M534" s="54"/>
      <c r="N534" s="10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54"/>
      <c r="AE534" s="54"/>
      <c r="AF534" s="54"/>
      <c r="AG534" s="54"/>
    </row>
    <row r="535" spans="1:33">
      <c r="A535" s="20"/>
      <c r="B535" s="20"/>
      <c r="C535" s="38"/>
      <c r="D535" s="38"/>
      <c r="E535" s="36">
        <f t="shared" si="101"/>
        <v>4745.84</v>
      </c>
      <c r="F535" s="53"/>
      <c r="G535" s="53"/>
      <c r="H535" s="54"/>
      <c r="I535" s="54"/>
      <c r="J535" s="54"/>
      <c r="K535" s="54"/>
      <c r="L535" s="54"/>
      <c r="M535" s="54"/>
      <c r="N535" s="10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54"/>
      <c r="AE535" s="54"/>
      <c r="AF535" s="54"/>
      <c r="AG535" s="54"/>
    </row>
    <row r="536" spans="1:33">
      <c r="A536" s="20"/>
      <c r="B536" s="20"/>
      <c r="C536" s="38"/>
      <c r="D536" s="38"/>
      <c r="E536" s="36">
        <f t="shared" si="101"/>
        <v>708</v>
      </c>
      <c r="F536" s="53"/>
      <c r="G536" s="53"/>
      <c r="H536" s="54"/>
      <c r="I536" s="54"/>
      <c r="J536" s="54"/>
      <c r="K536" s="54"/>
      <c r="L536" s="54"/>
      <c r="M536" s="54"/>
      <c r="N536" s="10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54"/>
      <c r="AE536" s="54"/>
      <c r="AF536" s="54"/>
      <c r="AG536" s="54"/>
    </row>
    <row r="537" spans="1:33">
      <c r="A537" s="20"/>
      <c r="B537" s="20"/>
      <c r="C537" s="38"/>
      <c r="D537" s="38"/>
      <c r="E537" s="36">
        <f t="shared" si="101"/>
        <v>236</v>
      </c>
      <c r="F537" s="58"/>
      <c r="G537" s="58"/>
      <c r="H537" s="54"/>
      <c r="I537" s="54"/>
      <c r="J537" s="54"/>
      <c r="K537" s="54"/>
      <c r="L537" s="54"/>
      <c r="M537" s="54"/>
      <c r="N537" s="10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54"/>
      <c r="AE537" s="54"/>
      <c r="AF537" s="54"/>
      <c r="AG537" s="54"/>
    </row>
    <row r="538" spans="1:33">
      <c r="A538" s="20"/>
      <c r="B538" s="20"/>
      <c r="C538" s="38"/>
      <c r="D538" s="38"/>
      <c r="E538" s="36">
        <f t="shared" si="101"/>
        <v>779.69999999999993</v>
      </c>
      <c r="F538" s="58"/>
      <c r="G538" s="58"/>
      <c r="H538" s="54"/>
      <c r="I538" s="54"/>
      <c r="J538" s="54"/>
      <c r="K538" s="54"/>
      <c r="L538" s="54"/>
      <c r="M538" s="54"/>
      <c r="N538" s="10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54"/>
      <c r="AE538" s="54"/>
      <c r="AF538" s="54"/>
      <c r="AG538" s="54"/>
    </row>
    <row r="539" spans="1:33">
      <c r="A539" s="20"/>
      <c r="B539" s="20"/>
      <c r="C539" s="38"/>
      <c r="D539" s="38"/>
      <c r="E539" s="36">
        <f t="shared" si="101"/>
        <v>188.43</v>
      </c>
      <c r="F539" s="58"/>
      <c r="G539" s="58"/>
      <c r="H539" s="54"/>
      <c r="I539" s="54"/>
      <c r="J539" s="54"/>
      <c r="K539" s="54"/>
      <c r="L539" s="54"/>
      <c r="M539" s="54"/>
      <c r="N539" s="10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54"/>
      <c r="AE539" s="54"/>
      <c r="AF539" s="54"/>
      <c r="AG539" s="54"/>
    </row>
    <row r="540" spans="1:33">
      <c r="A540" s="20"/>
      <c r="B540" s="20"/>
      <c r="C540" s="38"/>
      <c r="D540" s="38"/>
      <c r="E540" s="36">
        <f t="shared" si="101"/>
        <v>1235.2</v>
      </c>
      <c r="F540" s="58"/>
      <c r="G540" s="58"/>
      <c r="H540" s="54"/>
      <c r="I540" s="54"/>
      <c r="J540" s="54"/>
      <c r="K540" s="54"/>
      <c r="L540" s="54"/>
      <c r="M540" s="54"/>
      <c r="N540" s="10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54"/>
      <c r="AE540" s="54"/>
      <c r="AF540" s="54"/>
      <c r="AG540" s="54"/>
    </row>
    <row r="541" spans="1:33">
      <c r="A541" s="20"/>
      <c r="B541" s="20"/>
      <c r="C541" s="38"/>
      <c r="D541" s="38"/>
      <c r="E541" s="36">
        <f t="shared" si="101"/>
        <v>755.6</v>
      </c>
      <c r="F541" s="58"/>
      <c r="G541" s="58"/>
      <c r="H541" s="54"/>
      <c r="I541" s="54"/>
      <c r="J541" s="54"/>
      <c r="K541" s="54"/>
      <c r="L541" s="54"/>
      <c r="M541" s="54"/>
      <c r="N541" s="10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54"/>
      <c r="AE541" s="54"/>
      <c r="AF541" s="54"/>
      <c r="AG541" s="54"/>
    </row>
    <row r="542" spans="1:33">
      <c r="A542" s="1"/>
      <c r="B542" s="1"/>
      <c r="C542" s="1"/>
      <c r="D542" s="1"/>
      <c r="E542" s="36">
        <f t="shared" si="101"/>
        <v>3498.2999999999997</v>
      </c>
      <c r="F542" s="58"/>
      <c r="G542" s="58"/>
      <c r="H542" s="54"/>
      <c r="I542" s="54"/>
      <c r="J542" s="54"/>
      <c r="K542" s="54"/>
      <c r="L542" s="54"/>
      <c r="M542" s="54"/>
      <c r="N542" s="10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54"/>
      <c r="AE542" s="54"/>
      <c r="AF542" s="54"/>
      <c r="AG542" s="54"/>
    </row>
    <row r="543" spans="1:33">
      <c r="A543" s="20"/>
      <c r="B543" s="20"/>
      <c r="C543" s="38"/>
      <c r="D543" s="38"/>
      <c r="E543" s="36">
        <f t="shared" si="101"/>
        <v>2743.2000000000003</v>
      </c>
      <c r="F543" s="58"/>
      <c r="G543" s="58"/>
      <c r="H543" s="54"/>
      <c r="I543" s="54"/>
      <c r="J543" s="54"/>
      <c r="K543" s="54"/>
      <c r="L543" s="54"/>
      <c r="M543" s="54"/>
      <c r="N543" s="10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54"/>
      <c r="AE543" s="54"/>
      <c r="AF543" s="54"/>
      <c r="AG543" s="54"/>
    </row>
    <row r="544" spans="1:33">
      <c r="A544" s="20"/>
      <c r="B544" s="20"/>
      <c r="C544" s="38"/>
      <c r="D544" s="38"/>
      <c r="E544" s="36">
        <f t="shared" si="101"/>
        <v>6857.76</v>
      </c>
      <c r="F544" s="58"/>
      <c r="G544" s="58"/>
      <c r="H544" s="54"/>
      <c r="I544" s="54"/>
      <c r="J544" s="54"/>
      <c r="K544" s="54"/>
      <c r="L544" s="54"/>
      <c r="M544" s="54"/>
      <c r="N544" s="10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54"/>
      <c r="AE544" s="54"/>
      <c r="AF544" s="54"/>
      <c r="AG544" s="54"/>
    </row>
    <row r="545" spans="1:33">
      <c r="A545" s="20"/>
      <c r="B545" s="20"/>
      <c r="C545" s="38"/>
      <c r="D545" s="38"/>
      <c r="E545" s="36">
        <f t="shared" si="101"/>
        <v>422.52</v>
      </c>
      <c r="F545" s="58"/>
      <c r="G545" s="58"/>
      <c r="H545" s="54"/>
      <c r="I545" s="54"/>
      <c r="J545" s="54"/>
      <c r="K545" s="54"/>
      <c r="L545" s="54"/>
      <c r="M545" s="54"/>
      <c r="N545" s="10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54"/>
      <c r="AE545" s="54"/>
      <c r="AF545" s="54"/>
      <c r="AG545" s="54"/>
    </row>
    <row r="546" spans="1:33">
      <c r="A546" s="20"/>
      <c r="B546" s="20"/>
      <c r="C546" s="38"/>
      <c r="D546" s="38"/>
      <c r="E546" s="36">
        <f t="shared" si="101"/>
        <v>855.76</v>
      </c>
      <c r="F546" s="58"/>
      <c r="G546" s="58"/>
      <c r="H546" s="54"/>
      <c r="I546" s="54"/>
      <c r="J546" s="54"/>
      <c r="K546" s="54"/>
      <c r="L546" s="54"/>
      <c r="M546" s="54"/>
      <c r="N546" s="10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54"/>
      <c r="AE546" s="54"/>
      <c r="AF546" s="54"/>
      <c r="AG546" s="54"/>
    </row>
    <row r="547" spans="1:33">
      <c r="A547" s="20"/>
      <c r="B547" s="20"/>
      <c r="C547" s="38"/>
      <c r="D547" s="38"/>
      <c r="E547" s="36">
        <f t="shared" si="101"/>
        <v>2103.7999999999997</v>
      </c>
      <c r="F547" s="58"/>
      <c r="G547" s="58"/>
      <c r="H547" s="54"/>
      <c r="I547" s="54"/>
      <c r="J547" s="54"/>
      <c r="K547" s="54"/>
      <c r="L547" s="54"/>
      <c r="M547" s="54"/>
      <c r="N547" s="10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54"/>
      <c r="AE547" s="54"/>
      <c r="AF547" s="54"/>
      <c r="AG547" s="54"/>
    </row>
    <row r="548" spans="1:33">
      <c r="A548" s="20"/>
      <c r="B548" s="20"/>
      <c r="C548" s="38"/>
      <c r="D548" s="38"/>
      <c r="E548" s="36">
        <f t="shared" si="101"/>
        <v>8296.880000000001</v>
      </c>
      <c r="F548" s="58"/>
      <c r="G548" s="58"/>
      <c r="H548" s="54"/>
      <c r="I548" s="54"/>
      <c r="J548" s="54"/>
      <c r="K548" s="54"/>
      <c r="L548" s="54"/>
      <c r="M548" s="54"/>
      <c r="N548" s="10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54"/>
      <c r="AE548" s="54"/>
      <c r="AF548" s="54"/>
      <c r="AG548" s="54"/>
    </row>
    <row r="549" spans="1:33">
      <c r="A549" s="20"/>
      <c r="B549" s="20"/>
      <c r="C549" s="38"/>
      <c r="D549" s="38"/>
      <c r="E549" s="36">
        <f t="shared" si="101"/>
        <v>14610.399999999998</v>
      </c>
      <c r="F549" s="58"/>
      <c r="G549" s="58"/>
      <c r="H549" s="54"/>
      <c r="I549" s="54"/>
      <c r="J549" s="54"/>
      <c r="K549" s="54"/>
      <c r="L549" s="54"/>
      <c r="M549" s="54"/>
      <c r="N549" s="10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54"/>
      <c r="AE549" s="54"/>
      <c r="AF549" s="54"/>
      <c r="AG549" s="54"/>
    </row>
    <row r="550" spans="1:33">
      <c r="A550" s="1"/>
      <c r="B550" s="1"/>
      <c r="C550" s="1"/>
      <c r="D550" s="1"/>
      <c r="E550" s="36">
        <f t="shared" si="101"/>
        <v>1635</v>
      </c>
      <c r="F550" s="58"/>
      <c r="G550" s="58"/>
      <c r="H550" s="54"/>
      <c r="I550" s="54"/>
      <c r="J550" s="54"/>
      <c r="K550" s="54"/>
      <c r="L550" s="54"/>
      <c r="M550" s="54"/>
      <c r="N550" s="10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54"/>
      <c r="AE550" s="54"/>
      <c r="AF550" s="54"/>
      <c r="AG550" s="54"/>
    </row>
    <row r="551" spans="1:33">
      <c r="A551" s="20"/>
      <c r="B551" s="20"/>
      <c r="C551" s="59"/>
      <c r="D551" s="59"/>
      <c r="E551" s="36">
        <f t="shared" si="101"/>
        <v>47.37</v>
      </c>
      <c r="F551" s="58"/>
      <c r="G551" s="58"/>
      <c r="H551" s="54"/>
      <c r="I551" s="54"/>
      <c r="J551" s="54"/>
      <c r="K551" s="54"/>
      <c r="L551" s="54"/>
      <c r="M551" s="54"/>
      <c r="N551" s="10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54"/>
      <c r="AE551" s="54"/>
      <c r="AF551" s="54"/>
      <c r="AG551" s="54"/>
    </row>
    <row r="552" spans="1:33">
      <c r="A552" s="1"/>
      <c r="B552" s="1"/>
      <c r="C552" s="1"/>
      <c r="D552" s="1"/>
      <c r="E552" s="36">
        <f t="shared" si="101"/>
        <v>10066.76</v>
      </c>
      <c r="F552" s="58"/>
      <c r="G552" s="58"/>
      <c r="H552" s="54"/>
      <c r="I552" s="54"/>
      <c r="J552" s="54"/>
      <c r="K552" s="54"/>
      <c r="L552" s="54"/>
      <c r="M552" s="54"/>
      <c r="N552" s="10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54"/>
      <c r="AE552" s="54"/>
      <c r="AF552" s="54"/>
      <c r="AG552" s="54"/>
    </row>
    <row r="553" spans="1:33">
      <c r="A553" s="1"/>
      <c r="B553" s="1"/>
      <c r="C553" s="1"/>
      <c r="D553" s="1"/>
      <c r="E553" s="36">
        <f t="shared" si="101"/>
        <v>16458.95</v>
      </c>
      <c r="F553" s="58"/>
      <c r="G553" s="58"/>
      <c r="H553" s="54"/>
      <c r="I553" s="54"/>
      <c r="J553" s="54"/>
      <c r="K553" s="54"/>
      <c r="L553" s="54"/>
      <c r="M553" s="54"/>
      <c r="N553" s="10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54"/>
      <c r="AE553" s="54"/>
      <c r="AF553" s="54"/>
      <c r="AG553" s="54"/>
    </row>
    <row r="554" spans="1:33">
      <c r="A554" s="1"/>
      <c r="B554" s="1"/>
      <c r="C554" s="1"/>
      <c r="D554" s="1"/>
      <c r="E554" s="36">
        <f t="shared" si="101"/>
        <v>222.21</v>
      </c>
      <c r="F554" s="58"/>
      <c r="G554" s="58"/>
      <c r="H554" s="54"/>
      <c r="I554" s="54"/>
      <c r="J554" s="54"/>
      <c r="K554" s="54"/>
      <c r="L554" s="54"/>
      <c r="M554" s="54"/>
      <c r="N554" s="10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54"/>
      <c r="AE554" s="54"/>
      <c r="AF554" s="54"/>
      <c r="AG554" s="54"/>
    </row>
    <row r="555" spans="1:33">
      <c r="A555" s="1"/>
      <c r="B555" s="1"/>
      <c r="C555" s="1"/>
      <c r="D555" s="1"/>
      <c r="E555" s="36">
        <f t="shared" si="101"/>
        <v>322.49</v>
      </c>
      <c r="F555" s="58"/>
      <c r="G555" s="58"/>
      <c r="H555" s="54"/>
      <c r="I555" s="54"/>
      <c r="J555" s="54"/>
      <c r="K555" s="54"/>
      <c r="L555" s="54"/>
      <c r="M555" s="54"/>
      <c r="N555" s="10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54"/>
      <c r="AE555" s="54"/>
      <c r="AF555" s="54"/>
      <c r="AG555" s="54"/>
    </row>
    <row r="556" spans="1:33">
      <c r="A556" s="1"/>
      <c r="B556" s="1"/>
      <c r="C556" s="1"/>
      <c r="D556" s="1"/>
      <c r="E556" s="36">
        <f t="shared" ref="E556:E563" si="102">E200*C200</f>
        <v>45.12</v>
      </c>
      <c r="F556" s="58"/>
      <c r="G556" s="58"/>
      <c r="H556" s="54"/>
      <c r="I556" s="54"/>
      <c r="J556" s="54"/>
      <c r="K556" s="54"/>
      <c r="L556" s="54"/>
      <c r="M556" s="54"/>
      <c r="N556" s="10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54"/>
      <c r="AE556" s="54"/>
      <c r="AF556" s="54"/>
      <c r="AG556" s="54"/>
    </row>
    <row r="557" spans="1:33">
      <c r="A557" s="1"/>
      <c r="B557" s="1"/>
      <c r="C557" s="1"/>
      <c r="D557" s="1"/>
      <c r="E557" s="36">
        <f t="shared" si="102"/>
        <v>37.599999999999994</v>
      </c>
      <c r="F557" s="58"/>
      <c r="G557" s="58"/>
      <c r="H557" s="54"/>
      <c r="I557" s="54"/>
      <c r="J557" s="54"/>
      <c r="K557" s="54"/>
      <c r="L557" s="54"/>
      <c r="M557" s="54"/>
      <c r="N557" s="10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54"/>
      <c r="AE557" s="54"/>
      <c r="AF557" s="54"/>
      <c r="AG557" s="54"/>
    </row>
    <row r="558" spans="1:33">
      <c r="A558" s="1"/>
      <c r="B558" s="1"/>
      <c r="C558" s="1"/>
      <c r="D558" s="1"/>
      <c r="E558" s="36">
        <f t="shared" si="102"/>
        <v>306.08</v>
      </c>
      <c r="F558" s="58"/>
      <c r="G558" s="58"/>
      <c r="H558" s="54"/>
      <c r="I558" s="54"/>
      <c r="J558" s="54"/>
      <c r="K558" s="54"/>
      <c r="L558" s="54"/>
      <c r="M558" s="54"/>
      <c r="N558" s="10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54"/>
      <c r="AE558" s="54"/>
      <c r="AF558" s="54"/>
      <c r="AG558" s="54"/>
    </row>
    <row r="559" spans="1:33">
      <c r="A559" s="1"/>
      <c r="B559" s="1"/>
      <c r="C559" s="1"/>
      <c r="D559" s="1"/>
      <c r="E559" s="36">
        <f t="shared" si="102"/>
        <v>98.8</v>
      </c>
      <c r="F559" s="58"/>
      <c r="G559" s="58"/>
      <c r="H559" s="54"/>
      <c r="I559" s="54"/>
      <c r="J559" s="54"/>
      <c r="K559" s="54"/>
      <c r="L559" s="54"/>
      <c r="M559" s="54"/>
      <c r="N559" s="10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54"/>
      <c r="AE559" s="54"/>
      <c r="AF559" s="54"/>
      <c r="AG559" s="54"/>
    </row>
    <row r="560" spans="1:33">
      <c r="E560" s="36">
        <f t="shared" si="102"/>
        <v>13.049999999999999</v>
      </c>
      <c r="F560" s="58"/>
      <c r="G560" s="58"/>
      <c r="H560" s="54"/>
      <c r="I560" s="54"/>
      <c r="J560" s="54"/>
      <c r="K560" s="54"/>
      <c r="L560" s="54"/>
      <c r="M560" s="54"/>
      <c r="N560" s="10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54"/>
      <c r="AE560" s="54"/>
      <c r="AF560" s="54"/>
      <c r="AG560" s="54"/>
    </row>
    <row r="561" spans="5:33">
      <c r="E561" s="36">
        <f t="shared" si="102"/>
        <v>717.21</v>
      </c>
      <c r="F561" s="58"/>
      <c r="G561" s="58"/>
      <c r="H561" s="54"/>
      <c r="I561" s="54"/>
      <c r="J561" s="54"/>
      <c r="K561" s="54"/>
      <c r="L561" s="54"/>
      <c r="M561" s="54"/>
      <c r="N561" s="10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54"/>
      <c r="AE561" s="54"/>
      <c r="AF561" s="54"/>
      <c r="AG561" s="54"/>
    </row>
    <row r="562" spans="5:33">
      <c r="E562" s="36">
        <f t="shared" si="102"/>
        <v>514.14</v>
      </c>
      <c r="F562" s="58"/>
      <c r="G562" s="58"/>
      <c r="H562" s="54"/>
      <c r="I562" s="54"/>
      <c r="J562" s="54"/>
      <c r="K562" s="54"/>
      <c r="L562" s="54"/>
      <c r="M562" s="54"/>
      <c r="N562" s="10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54"/>
      <c r="AE562" s="54"/>
      <c r="AF562" s="54"/>
      <c r="AG562" s="54"/>
    </row>
    <row r="563" spans="5:33">
      <c r="E563" s="36">
        <f t="shared" si="102"/>
        <v>26.200000000000003</v>
      </c>
      <c r="F563" s="58"/>
      <c r="G563" s="58"/>
      <c r="H563" s="54"/>
      <c r="I563" s="54"/>
      <c r="J563" s="54"/>
      <c r="K563" s="54"/>
      <c r="L563" s="54"/>
      <c r="M563" s="54"/>
      <c r="N563" s="10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54"/>
      <c r="AE563" s="54"/>
      <c r="AF563" s="54"/>
      <c r="AG563" s="54"/>
    </row>
    <row r="564" spans="5:33">
      <c r="E564" s="36">
        <f>E208*C208</f>
        <v>12.37</v>
      </c>
      <c r="F564" s="58"/>
      <c r="G564" s="58"/>
      <c r="H564" s="54"/>
      <c r="I564" s="54"/>
      <c r="J564" s="54"/>
      <c r="K564" s="54"/>
      <c r="L564" s="54"/>
      <c r="M564" s="54"/>
      <c r="N564" s="10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54"/>
      <c r="AE564" s="54"/>
      <c r="AF564" s="54"/>
      <c r="AG564" s="54"/>
    </row>
    <row r="565" spans="5:33">
      <c r="E565" s="36">
        <f t="shared" ref="E565:E573" si="103">E209*C209</f>
        <v>24.74</v>
      </c>
      <c r="F565" s="58"/>
      <c r="G565" s="58"/>
      <c r="H565" s="54"/>
      <c r="I565" s="54"/>
      <c r="J565" s="54"/>
      <c r="K565" s="54"/>
      <c r="L565" s="54"/>
      <c r="M565" s="54"/>
      <c r="N565" s="10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54"/>
      <c r="AE565" s="54"/>
      <c r="AF565" s="54"/>
      <c r="AG565" s="54"/>
    </row>
    <row r="566" spans="5:33">
      <c r="E566" s="36">
        <f t="shared" si="103"/>
        <v>132.63999999999999</v>
      </c>
      <c r="F566" s="58"/>
      <c r="G566" s="58"/>
      <c r="H566" s="54"/>
      <c r="I566" s="54"/>
      <c r="J566" s="54"/>
      <c r="K566" s="54"/>
      <c r="L566" s="54"/>
      <c r="M566" s="54"/>
      <c r="N566" s="10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54"/>
      <c r="AE566" s="54"/>
      <c r="AF566" s="54"/>
      <c r="AG566" s="54"/>
    </row>
    <row r="567" spans="5:33">
      <c r="E567" s="36">
        <f t="shared" si="103"/>
        <v>603.52</v>
      </c>
      <c r="F567" s="58"/>
      <c r="G567" s="58"/>
      <c r="H567" s="54"/>
      <c r="I567" s="54"/>
      <c r="J567" s="54"/>
      <c r="K567" s="54"/>
      <c r="L567" s="54"/>
      <c r="M567" s="54"/>
      <c r="N567" s="10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54"/>
      <c r="AE567" s="54"/>
      <c r="AF567" s="54"/>
      <c r="AG567" s="54"/>
    </row>
    <row r="568" spans="5:33">
      <c r="E568" s="36">
        <f t="shared" si="103"/>
        <v>2434.29</v>
      </c>
      <c r="F568" s="58"/>
      <c r="G568" s="58"/>
      <c r="H568" s="54"/>
      <c r="I568" s="54"/>
      <c r="J568" s="54"/>
      <c r="K568" s="54"/>
      <c r="L568" s="54"/>
      <c r="M568" s="54"/>
      <c r="N568" s="10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54"/>
      <c r="AE568" s="54"/>
      <c r="AF568" s="54"/>
      <c r="AG568" s="54"/>
    </row>
    <row r="569" spans="5:33">
      <c r="E569" s="36">
        <f t="shared" si="103"/>
        <v>227.35999999999999</v>
      </c>
      <c r="F569" s="58"/>
      <c r="G569" s="58"/>
      <c r="H569" s="54"/>
      <c r="I569" s="54"/>
      <c r="J569" s="54"/>
      <c r="K569" s="54"/>
      <c r="L569" s="54"/>
      <c r="M569" s="54"/>
      <c r="N569" s="10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54"/>
      <c r="AE569" s="54"/>
      <c r="AF569" s="54"/>
      <c r="AG569" s="54"/>
    </row>
    <row r="570" spans="5:33">
      <c r="E570" s="36">
        <f t="shared" si="103"/>
        <v>1000.8199999999999</v>
      </c>
      <c r="F570" s="58"/>
      <c r="G570" s="58"/>
      <c r="H570" s="54"/>
      <c r="I570" s="54"/>
      <c r="J570" s="54"/>
      <c r="K570" s="54"/>
      <c r="L570" s="54"/>
      <c r="M570" s="54"/>
      <c r="N570" s="10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54"/>
      <c r="AE570" s="54"/>
      <c r="AF570" s="54"/>
      <c r="AG570" s="54"/>
    </row>
    <row r="571" spans="5:33">
      <c r="E571" s="36">
        <f t="shared" si="103"/>
        <v>124.95</v>
      </c>
      <c r="F571" s="58"/>
      <c r="G571" s="58"/>
      <c r="H571" s="54"/>
      <c r="I571" s="54"/>
      <c r="J571" s="54"/>
      <c r="K571" s="54"/>
      <c r="L571" s="54"/>
      <c r="M571" s="54"/>
      <c r="N571" s="10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54"/>
      <c r="AE571" s="54"/>
      <c r="AF571" s="54"/>
      <c r="AG571" s="54"/>
    </row>
    <row r="572" spans="5:33">
      <c r="E572" s="36">
        <f t="shared" si="103"/>
        <v>113.22000000000001</v>
      </c>
      <c r="F572" s="58"/>
      <c r="G572" s="58"/>
      <c r="H572" s="54"/>
      <c r="I572" s="54"/>
      <c r="J572" s="54"/>
      <c r="K572" s="54"/>
      <c r="L572" s="54"/>
      <c r="M572" s="54"/>
      <c r="N572" s="10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54"/>
      <c r="AE572" s="54"/>
      <c r="AF572" s="54"/>
      <c r="AG572" s="54"/>
    </row>
    <row r="573" spans="5:33">
      <c r="E573" s="36">
        <f t="shared" si="103"/>
        <v>1751.12</v>
      </c>
      <c r="F573" s="58"/>
      <c r="G573" s="58"/>
      <c r="H573" s="54"/>
      <c r="I573" s="54"/>
      <c r="J573" s="54"/>
      <c r="K573" s="54"/>
      <c r="L573" s="54"/>
      <c r="M573" s="54"/>
      <c r="N573" s="10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54"/>
      <c r="AE573" s="54"/>
      <c r="AF573" s="54"/>
      <c r="AG573" s="54"/>
    </row>
    <row r="574" spans="5:33">
      <c r="E574" s="36">
        <f>E218*C218</f>
        <v>419.02</v>
      </c>
      <c r="F574" s="58"/>
      <c r="G574" s="58"/>
      <c r="H574" s="54"/>
      <c r="I574" s="54"/>
      <c r="J574" s="54"/>
      <c r="K574" s="54"/>
      <c r="L574" s="54"/>
      <c r="M574" s="54"/>
      <c r="N574" s="10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54"/>
      <c r="AE574" s="54"/>
      <c r="AF574" s="54"/>
      <c r="AG574" s="54"/>
    </row>
    <row r="575" spans="5:33">
      <c r="E575" s="36">
        <f t="shared" ref="E575:E632" si="104">E219*C219</f>
        <v>536.30000000000007</v>
      </c>
      <c r="F575" s="58"/>
      <c r="G575" s="58"/>
      <c r="H575" s="54"/>
      <c r="I575" s="54"/>
      <c r="J575" s="54"/>
      <c r="K575" s="54"/>
      <c r="L575" s="54"/>
      <c r="M575" s="54"/>
      <c r="N575" s="10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54"/>
      <c r="AE575" s="54"/>
      <c r="AF575" s="54"/>
      <c r="AG575" s="54"/>
    </row>
    <row r="576" spans="5:33">
      <c r="E576" s="36">
        <f t="shared" si="104"/>
        <v>198.95000000000002</v>
      </c>
      <c r="F576" s="58"/>
      <c r="G576" s="58"/>
      <c r="H576" s="54"/>
      <c r="I576" s="54"/>
      <c r="J576" s="54"/>
      <c r="K576" s="54"/>
      <c r="L576" s="54"/>
      <c r="M576" s="54"/>
      <c r="N576" s="10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54"/>
      <c r="AE576" s="54"/>
      <c r="AF576" s="54"/>
      <c r="AG576" s="54"/>
    </row>
    <row r="577" spans="5:33">
      <c r="E577" s="36">
        <f t="shared" si="104"/>
        <v>233.55</v>
      </c>
      <c r="F577" s="58"/>
      <c r="G577" s="58"/>
      <c r="H577" s="54"/>
      <c r="I577" s="54"/>
      <c r="J577" s="54"/>
      <c r="K577" s="54"/>
      <c r="L577" s="54"/>
      <c r="M577" s="54"/>
      <c r="N577" s="10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54"/>
      <c r="AE577" s="54"/>
      <c r="AF577" s="54"/>
      <c r="AG577" s="54"/>
    </row>
    <row r="578" spans="5:33">
      <c r="E578" s="36">
        <f t="shared" si="104"/>
        <v>268.54000000000002</v>
      </c>
      <c r="F578" s="58"/>
      <c r="G578" s="58"/>
      <c r="H578" s="54"/>
      <c r="I578" s="54"/>
      <c r="J578" s="54"/>
      <c r="K578" s="54"/>
      <c r="L578" s="54"/>
      <c r="M578" s="54"/>
      <c r="N578" s="10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54"/>
      <c r="AE578" s="54"/>
      <c r="AF578" s="54"/>
      <c r="AG578" s="54"/>
    </row>
    <row r="579" spans="5:33">
      <c r="E579" s="36">
        <f t="shared" si="104"/>
        <v>84</v>
      </c>
      <c r="F579" s="58"/>
      <c r="G579" s="58"/>
      <c r="H579" s="54"/>
      <c r="I579" s="54"/>
      <c r="J579" s="54"/>
      <c r="K579" s="54"/>
      <c r="L579" s="54"/>
      <c r="M579" s="54"/>
      <c r="N579" s="10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54"/>
      <c r="AE579" s="54"/>
      <c r="AF579" s="54"/>
      <c r="AG579" s="54"/>
    </row>
    <row r="580" spans="5:33">
      <c r="E580" s="36">
        <f t="shared" si="104"/>
        <v>1.9500000000000002</v>
      </c>
      <c r="F580" s="58"/>
      <c r="G580" s="58"/>
      <c r="H580" s="54"/>
      <c r="I580" s="54"/>
      <c r="J580" s="54"/>
      <c r="K580" s="54"/>
      <c r="L580" s="54"/>
      <c r="M580" s="54"/>
      <c r="N580" s="10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54"/>
      <c r="AE580" s="54"/>
      <c r="AF580" s="54"/>
      <c r="AG580" s="54"/>
    </row>
    <row r="581" spans="5:33">
      <c r="E581" s="36">
        <f t="shared" si="104"/>
        <v>144.30000000000001</v>
      </c>
      <c r="F581" s="58"/>
      <c r="G581" s="58"/>
      <c r="H581" s="54"/>
      <c r="I581" s="54"/>
      <c r="J581" s="54"/>
      <c r="K581" s="54"/>
      <c r="L581" s="54"/>
      <c r="M581" s="54"/>
      <c r="N581" s="10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54"/>
      <c r="AE581" s="54"/>
      <c r="AF581" s="54"/>
      <c r="AG581" s="54"/>
    </row>
    <row r="582" spans="5:33">
      <c r="E582" s="36">
        <f t="shared" si="104"/>
        <v>57.86</v>
      </c>
      <c r="F582" s="58"/>
      <c r="G582" s="58"/>
      <c r="H582" s="54"/>
      <c r="I582" s="54"/>
      <c r="J582" s="54"/>
      <c r="K582" s="54"/>
      <c r="L582" s="54"/>
      <c r="M582" s="54"/>
      <c r="N582" s="10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54"/>
      <c r="AE582" s="54"/>
      <c r="AF582" s="54"/>
      <c r="AG582" s="54"/>
    </row>
    <row r="583" spans="5:33">
      <c r="E583" s="36">
        <f t="shared" si="104"/>
        <v>5.26</v>
      </c>
      <c r="F583" s="58"/>
      <c r="G583" s="58"/>
      <c r="H583" s="54"/>
      <c r="I583" s="54"/>
      <c r="J583" s="54"/>
      <c r="K583" s="54"/>
      <c r="L583" s="54"/>
      <c r="M583" s="54"/>
      <c r="N583" s="10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54"/>
      <c r="AE583" s="54"/>
      <c r="AF583" s="54"/>
      <c r="AG583" s="54"/>
    </row>
    <row r="584" spans="5:33">
      <c r="E584" s="36">
        <f t="shared" si="104"/>
        <v>32.58</v>
      </c>
      <c r="F584" s="58"/>
      <c r="G584" s="58"/>
      <c r="H584" s="54"/>
      <c r="I584" s="54"/>
      <c r="J584" s="54"/>
      <c r="K584" s="54"/>
      <c r="L584" s="54"/>
      <c r="M584" s="54"/>
      <c r="N584" s="10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54"/>
      <c r="AE584" s="54"/>
      <c r="AF584" s="54"/>
      <c r="AG584" s="54"/>
    </row>
    <row r="585" spans="5:33">
      <c r="E585" s="36">
        <f t="shared" si="104"/>
        <v>48.87</v>
      </c>
      <c r="F585" s="58"/>
      <c r="G585" s="58"/>
      <c r="H585" s="54"/>
      <c r="I585" s="54"/>
      <c r="J585" s="54"/>
      <c r="K585" s="54"/>
      <c r="L585" s="54"/>
      <c r="M585" s="54"/>
      <c r="N585" s="10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54"/>
      <c r="AE585" s="54"/>
      <c r="AF585" s="54"/>
      <c r="AG585" s="54"/>
    </row>
    <row r="586" spans="5:33">
      <c r="E586" s="36">
        <f t="shared" si="104"/>
        <v>111.15</v>
      </c>
      <c r="F586" s="58"/>
      <c r="G586" s="58"/>
      <c r="H586" s="54"/>
      <c r="I586" s="54"/>
      <c r="J586" s="54"/>
      <c r="K586" s="54"/>
      <c r="L586" s="54"/>
      <c r="M586" s="54"/>
      <c r="N586" s="10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54"/>
      <c r="AE586" s="54"/>
      <c r="AF586" s="54"/>
      <c r="AG586" s="54"/>
    </row>
    <row r="587" spans="5:33">
      <c r="E587" s="36">
        <f t="shared" si="104"/>
        <v>170.43</v>
      </c>
      <c r="F587" s="58"/>
      <c r="G587" s="58"/>
      <c r="H587" s="54"/>
      <c r="I587" s="54"/>
      <c r="J587" s="54"/>
      <c r="K587" s="54"/>
      <c r="L587" s="54"/>
      <c r="M587" s="54"/>
      <c r="N587" s="10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54"/>
      <c r="AE587" s="54"/>
      <c r="AF587" s="54"/>
      <c r="AG587" s="54"/>
    </row>
    <row r="588" spans="5:33">
      <c r="E588" s="36">
        <f t="shared" si="104"/>
        <v>222.46</v>
      </c>
      <c r="F588" s="58"/>
      <c r="G588" s="58"/>
      <c r="H588" s="54"/>
      <c r="I588" s="54"/>
      <c r="J588" s="54"/>
      <c r="K588" s="54"/>
      <c r="L588" s="54"/>
      <c r="M588" s="54"/>
      <c r="N588" s="10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54"/>
      <c r="AE588" s="54"/>
      <c r="AF588" s="54"/>
      <c r="AG588" s="54"/>
    </row>
    <row r="589" spans="5:33">
      <c r="E589" s="36">
        <f t="shared" si="104"/>
        <v>317.8</v>
      </c>
      <c r="F589" s="58"/>
      <c r="G589" s="58"/>
      <c r="H589" s="54"/>
      <c r="I589" s="54"/>
      <c r="J589" s="54"/>
      <c r="K589" s="54"/>
      <c r="L589" s="54"/>
      <c r="M589" s="54"/>
      <c r="N589" s="10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54"/>
      <c r="AE589" s="54"/>
      <c r="AF589" s="54"/>
      <c r="AG589" s="54"/>
    </row>
    <row r="590" spans="5:33">
      <c r="E590" s="36">
        <f t="shared" si="104"/>
        <v>7040.9</v>
      </c>
      <c r="F590" s="58"/>
      <c r="G590" s="58"/>
      <c r="H590" s="54"/>
      <c r="I590" s="54"/>
      <c r="J590" s="54"/>
      <c r="K590" s="54"/>
      <c r="L590" s="54"/>
      <c r="M590" s="54"/>
      <c r="N590" s="10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54"/>
      <c r="AE590" s="54"/>
      <c r="AF590" s="54"/>
      <c r="AG590" s="54"/>
    </row>
    <row r="591" spans="5:33">
      <c r="E591" s="36">
        <f t="shared" si="104"/>
        <v>8.01</v>
      </c>
      <c r="F591" s="58"/>
      <c r="G591" s="58"/>
      <c r="H591" s="54"/>
      <c r="I591" s="54"/>
      <c r="J591" s="54"/>
      <c r="K591" s="54"/>
      <c r="L591" s="54"/>
      <c r="M591" s="54"/>
      <c r="N591" s="10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54"/>
      <c r="AE591" s="54"/>
      <c r="AF591" s="54"/>
      <c r="AG591" s="54"/>
    </row>
    <row r="592" spans="5:33">
      <c r="E592" s="36">
        <f t="shared" si="104"/>
        <v>156.87</v>
      </c>
      <c r="F592" s="58"/>
      <c r="G592" s="58"/>
      <c r="H592" s="54"/>
      <c r="I592" s="54"/>
      <c r="J592" s="54"/>
      <c r="K592" s="54"/>
      <c r="L592" s="54"/>
      <c r="M592" s="54"/>
      <c r="N592" s="10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54"/>
      <c r="AE592" s="54"/>
      <c r="AF592" s="54"/>
      <c r="AG592" s="54"/>
    </row>
    <row r="593" spans="5:33">
      <c r="E593" s="36">
        <f t="shared" si="104"/>
        <v>61.83</v>
      </c>
      <c r="F593" s="1"/>
      <c r="G593" s="1"/>
      <c r="H593" s="54"/>
      <c r="I593" s="54"/>
      <c r="J593" s="54"/>
      <c r="K593" s="54"/>
      <c r="L593" s="54"/>
      <c r="M593" s="54"/>
      <c r="N593" s="10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54"/>
      <c r="AE593" s="54"/>
      <c r="AF593" s="54"/>
      <c r="AG593" s="54"/>
    </row>
    <row r="594" spans="5:33">
      <c r="E594" s="36">
        <f t="shared" si="104"/>
        <v>54.36</v>
      </c>
      <c r="F594" s="1"/>
      <c r="G594" s="1"/>
      <c r="H594" s="54"/>
      <c r="I594" s="54"/>
      <c r="J594" s="54"/>
      <c r="K594" s="54"/>
      <c r="L594" s="54"/>
      <c r="M594" s="54"/>
      <c r="N594" s="10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54"/>
      <c r="AE594" s="54"/>
      <c r="AF594" s="54"/>
      <c r="AG594" s="54"/>
    </row>
    <row r="595" spans="5:33">
      <c r="E595" s="36">
        <f t="shared" si="104"/>
        <v>176.22</v>
      </c>
      <c r="F595" s="1"/>
      <c r="G595" s="1"/>
      <c r="H595" s="54"/>
      <c r="I595" s="54"/>
      <c r="J595" s="54"/>
      <c r="K595" s="54"/>
      <c r="L595" s="54"/>
      <c r="M595" s="54"/>
      <c r="N595" s="10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54"/>
      <c r="AE595" s="54"/>
      <c r="AF595" s="54"/>
      <c r="AG595" s="54"/>
    </row>
    <row r="596" spans="5:33">
      <c r="E596" s="36">
        <f t="shared" si="104"/>
        <v>112.16</v>
      </c>
      <c r="F596" s="1"/>
      <c r="G596" s="1"/>
      <c r="H596" s="54"/>
      <c r="I596" s="54"/>
      <c r="J596" s="54"/>
      <c r="K596" s="54"/>
      <c r="L596" s="54"/>
      <c r="M596" s="54"/>
      <c r="N596" s="10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54"/>
      <c r="AE596" s="54"/>
      <c r="AF596" s="54"/>
      <c r="AG596" s="54"/>
    </row>
    <row r="597" spans="5:33">
      <c r="E597" s="36">
        <f t="shared" si="104"/>
        <v>131.04</v>
      </c>
      <c r="F597" s="1"/>
      <c r="G597" s="1"/>
      <c r="H597" s="54"/>
      <c r="I597" s="54"/>
      <c r="J597" s="54"/>
      <c r="K597" s="54"/>
      <c r="L597" s="54"/>
      <c r="M597" s="54"/>
      <c r="N597" s="10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54"/>
      <c r="AE597" s="54"/>
      <c r="AF597" s="54"/>
      <c r="AG597" s="54"/>
    </row>
    <row r="598" spans="5:33">
      <c r="E598" s="36">
        <f t="shared" si="104"/>
        <v>50.82</v>
      </c>
      <c r="F598" s="1"/>
      <c r="G598" s="1"/>
      <c r="H598" s="54"/>
      <c r="I598" s="54"/>
      <c r="J598" s="54"/>
      <c r="K598" s="54"/>
      <c r="L598" s="54"/>
      <c r="M598" s="54"/>
      <c r="N598" s="10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54"/>
      <c r="AE598" s="54"/>
      <c r="AF598" s="54"/>
      <c r="AG598" s="54"/>
    </row>
    <row r="599" spans="5:33">
      <c r="E599" s="36">
        <f t="shared" si="104"/>
        <v>75.84</v>
      </c>
      <c r="F599" s="1"/>
      <c r="G599" s="1"/>
      <c r="H599" s="54"/>
      <c r="I599" s="54"/>
      <c r="J599" s="54"/>
      <c r="K599" s="54"/>
      <c r="L599" s="54"/>
      <c r="M599" s="54"/>
      <c r="N599" s="10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54"/>
      <c r="AE599" s="54"/>
      <c r="AF599" s="54"/>
      <c r="AG599" s="54"/>
    </row>
    <row r="600" spans="5:33">
      <c r="E600" s="36">
        <f t="shared" si="104"/>
        <v>76.349999999999994</v>
      </c>
      <c r="F600" s="1"/>
      <c r="G600" s="1"/>
      <c r="H600" s="54"/>
      <c r="I600" s="54"/>
      <c r="J600" s="54"/>
      <c r="K600" s="54"/>
      <c r="L600" s="54"/>
      <c r="M600" s="54"/>
      <c r="N600" s="10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54"/>
      <c r="AE600" s="54"/>
      <c r="AF600" s="54"/>
      <c r="AG600" s="54"/>
    </row>
    <row r="601" spans="5:33">
      <c r="E601" s="36">
        <f t="shared" si="104"/>
        <v>835.38</v>
      </c>
      <c r="F601" s="1"/>
      <c r="G601" s="1"/>
      <c r="H601" s="54"/>
      <c r="I601" s="54"/>
      <c r="J601" s="54"/>
      <c r="K601" s="54"/>
      <c r="L601" s="54"/>
      <c r="M601" s="54"/>
      <c r="N601" s="10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54"/>
      <c r="AE601" s="54"/>
      <c r="AF601" s="54"/>
      <c r="AG601" s="54"/>
    </row>
    <row r="602" spans="5:33">
      <c r="E602" s="36">
        <f t="shared" si="104"/>
        <v>473.17999999999995</v>
      </c>
      <c r="F602" s="1"/>
      <c r="G602" s="1"/>
      <c r="H602" s="54"/>
      <c r="I602" s="54"/>
      <c r="J602" s="54"/>
      <c r="K602" s="54"/>
      <c r="L602" s="54"/>
      <c r="M602" s="54"/>
      <c r="N602" s="10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54"/>
      <c r="AE602" s="54"/>
      <c r="AF602" s="54"/>
      <c r="AG602" s="54"/>
    </row>
    <row r="603" spans="5:33">
      <c r="E603" s="36">
        <f t="shared" si="104"/>
        <v>3893.64</v>
      </c>
      <c r="F603" s="1"/>
      <c r="G603" s="1"/>
      <c r="H603" s="54"/>
      <c r="I603" s="54"/>
      <c r="J603" s="54"/>
      <c r="K603" s="54"/>
      <c r="L603" s="54"/>
      <c r="M603" s="54"/>
      <c r="N603" s="10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54"/>
      <c r="AE603" s="54"/>
      <c r="AF603" s="54"/>
      <c r="AG603" s="54"/>
    </row>
    <row r="604" spans="5:33">
      <c r="E604" s="36">
        <f t="shared" si="104"/>
        <v>177.45</v>
      </c>
      <c r="F604" s="1"/>
      <c r="G604" s="1"/>
      <c r="H604" s="54"/>
      <c r="I604" s="54"/>
      <c r="J604" s="54"/>
      <c r="K604" s="54"/>
      <c r="L604" s="54"/>
      <c r="M604" s="54"/>
      <c r="N604" s="10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54"/>
      <c r="AE604" s="54"/>
      <c r="AF604" s="54"/>
      <c r="AG604" s="54"/>
    </row>
    <row r="605" spans="5:33">
      <c r="E605" s="36">
        <f t="shared" si="104"/>
        <v>208.32</v>
      </c>
      <c r="F605" s="1"/>
      <c r="G605" s="1"/>
      <c r="H605" s="54"/>
      <c r="I605" s="54"/>
      <c r="J605" s="54"/>
      <c r="K605" s="54"/>
      <c r="L605" s="54"/>
      <c r="M605" s="54"/>
      <c r="N605" s="10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54"/>
      <c r="AE605" s="54"/>
      <c r="AF605" s="54"/>
      <c r="AG605" s="54"/>
    </row>
    <row r="606" spans="5:33">
      <c r="E606" s="36">
        <f t="shared" si="104"/>
        <v>7.92</v>
      </c>
      <c r="F606" s="1"/>
      <c r="G606" s="1"/>
      <c r="H606" s="54"/>
      <c r="I606" s="54"/>
      <c r="J606" s="54"/>
      <c r="K606" s="54"/>
      <c r="L606" s="54"/>
      <c r="M606" s="54"/>
      <c r="N606" s="10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54"/>
      <c r="AE606" s="54"/>
      <c r="AF606" s="54"/>
      <c r="AG606" s="54"/>
    </row>
    <row r="607" spans="5:33">
      <c r="E607" s="36">
        <f t="shared" si="104"/>
        <v>91.14</v>
      </c>
      <c r="F607" s="1"/>
      <c r="G607" s="1"/>
      <c r="H607" s="54"/>
      <c r="I607" s="54"/>
      <c r="J607" s="54"/>
      <c r="K607" s="54"/>
      <c r="L607" s="54"/>
      <c r="M607" s="54"/>
      <c r="N607" s="10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54"/>
      <c r="AE607" s="54"/>
      <c r="AF607" s="54"/>
      <c r="AG607" s="54"/>
    </row>
    <row r="608" spans="5:33">
      <c r="E608" s="36">
        <f t="shared" si="104"/>
        <v>59.52</v>
      </c>
      <c r="H608" s="54"/>
      <c r="I608" s="54"/>
      <c r="J608" s="54"/>
      <c r="K608" s="54"/>
      <c r="L608" s="54"/>
      <c r="M608" s="54"/>
      <c r="N608" s="10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54"/>
      <c r="AE608" s="54"/>
      <c r="AF608" s="54"/>
      <c r="AG608" s="54"/>
    </row>
    <row r="609" spans="5:33">
      <c r="E609" s="36">
        <f t="shared" si="104"/>
        <v>206.16</v>
      </c>
      <c r="H609" s="54"/>
      <c r="I609" s="54"/>
      <c r="J609" s="54"/>
      <c r="K609" s="54"/>
      <c r="L609" s="54"/>
      <c r="M609" s="54"/>
      <c r="N609" s="10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54"/>
      <c r="AE609" s="54"/>
      <c r="AF609" s="54"/>
      <c r="AG609" s="54"/>
    </row>
    <row r="610" spans="5:33">
      <c r="E610" s="36">
        <f t="shared" si="104"/>
        <v>506.4</v>
      </c>
      <c r="H610" s="54"/>
      <c r="I610" s="54"/>
      <c r="J610" s="54"/>
      <c r="K610" s="54"/>
      <c r="L610" s="54"/>
      <c r="M610" s="54"/>
      <c r="N610" s="10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54"/>
      <c r="AE610" s="54"/>
      <c r="AF610" s="54"/>
      <c r="AG610" s="54"/>
    </row>
    <row r="611" spans="5:33">
      <c r="E611" s="36">
        <f t="shared" si="104"/>
        <v>190.38</v>
      </c>
      <c r="H611" s="54"/>
      <c r="I611" s="54"/>
      <c r="J611" s="54"/>
      <c r="K611" s="54"/>
      <c r="L611" s="54"/>
      <c r="M611" s="54"/>
      <c r="N611" s="10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54"/>
      <c r="AE611" s="54"/>
      <c r="AF611" s="54"/>
      <c r="AG611" s="54"/>
    </row>
    <row r="612" spans="5:33">
      <c r="E612" s="36">
        <f t="shared" si="104"/>
        <v>90.990000000000009</v>
      </c>
      <c r="H612" s="54"/>
      <c r="I612" s="54"/>
      <c r="J612" s="54"/>
      <c r="K612" s="54"/>
      <c r="L612" s="54"/>
      <c r="M612" s="54"/>
      <c r="N612" s="10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54"/>
      <c r="AE612" s="54"/>
      <c r="AF612" s="54"/>
      <c r="AG612" s="54"/>
    </row>
    <row r="613" spans="5:33">
      <c r="E613" s="36">
        <f t="shared" si="104"/>
        <v>567.63</v>
      </c>
      <c r="H613" s="54"/>
      <c r="I613" s="54"/>
      <c r="J613" s="54"/>
      <c r="K613" s="54"/>
      <c r="L613" s="54"/>
      <c r="M613" s="54"/>
      <c r="N613" s="10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54"/>
      <c r="AE613" s="54"/>
      <c r="AF613" s="54"/>
      <c r="AG613" s="54"/>
    </row>
    <row r="614" spans="5:33">
      <c r="E614" s="36">
        <f t="shared" si="104"/>
        <v>630.70000000000005</v>
      </c>
      <c r="H614" s="54"/>
      <c r="I614" s="54"/>
      <c r="J614" s="54"/>
      <c r="K614" s="54"/>
      <c r="L614" s="54"/>
      <c r="M614" s="54"/>
      <c r="N614" s="10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54"/>
      <c r="AE614" s="54"/>
      <c r="AF614" s="54"/>
      <c r="AG614" s="54"/>
    </row>
    <row r="615" spans="5:33">
      <c r="E615" s="36">
        <f t="shared" si="104"/>
        <v>137.37</v>
      </c>
      <c r="H615" s="54"/>
      <c r="I615" s="54"/>
      <c r="J615" s="54"/>
      <c r="K615" s="54"/>
      <c r="L615" s="54"/>
      <c r="M615" s="54"/>
      <c r="N615" s="10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54"/>
      <c r="AE615" s="54"/>
      <c r="AF615" s="54"/>
      <c r="AG615" s="54"/>
    </row>
    <row r="616" spans="5:33">
      <c r="E616" s="36">
        <f t="shared" si="104"/>
        <v>59.52</v>
      </c>
      <c r="H616" s="54"/>
      <c r="I616" s="54"/>
      <c r="J616" s="54"/>
      <c r="K616" s="54"/>
      <c r="L616" s="54"/>
      <c r="M616" s="54"/>
      <c r="N616" s="10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54"/>
      <c r="AE616" s="54"/>
      <c r="AF616" s="54"/>
      <c r="AG616" s="54"/>
    </row>
    <row r="617" spans="5:33">
      <c r="E617" s="36">
        <f t="shared" si="104"/>
        <v>206.72</v>
      </c>
      <c r="H617" s="54"/>
      <c r="I617" s="54"/>
      <c r="J617" s="54"/>
      <c r="K617" s="54"/>
      <c r="L617" s="54"/>
      <c r="M617" s="54"/>
      <c r="N617" s="10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54"/>
      <c r="AE617" s="54"/>
      <c r="AF617" s="54"/>
      <c r="AG617" s="54"/>
    </row>
    <row r="618" spans="5:33">
      <c r="E618" s="36">
        <f t="shared" si="104"/>
        <v>17.75</v>
      </c>
      <c r="H618" s="54"/>
      <c r="I618" s="54"/>
      <c r="J618" s="54"/>
      <c r="K618" s="54"/>
      <c r="L618" s="54"/>
      <c r="M618" s="54"/>
      <c r="N618" s="10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54"/>
      <c r="AE618" s="54"/>
      <c r="AF618" s="54"/>
      <c r="AG618" s="54"/>
    </row>
    <row r="619" spans="5:33">
      <c r="E619" s="36">
        <f t="shared" si="104"/>
        <v>966.14</v>
      </c>
      <c r="H619" s="54"/>
      <c r="I619" s="54"/>
      <c r="J619" s="54"/>
      <c r="K619" s="54"/>
      <c r="L619" s="54"/>
      <c r="M619" s="54"/>
      <c r="N619" s="10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54"/>
      <c r="AE619" s="54"/>
      <c r="AF619" s="54"/>
      <c r="AG619" s="54"/>
    </row>
    <row r="620" spans="5:33">
      <c r="E620" s="36">
        <f t="shared" si="104"/>
        <v>530.15000000000009</v>
      </c>
      <c r="H620" s="54"/>
      <c r="I620" s="54"/>
      <c r="J620" s="54"/>
      <c r="K620" s="54"/>
      <c r="L620" s="54"/>
      <c r="M620" s="54"/>
      <c r="N620" s="10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54"/>
      <c r="AE620" s="54"/>
      <c r="AF620" s="54"/>
      <c r="AG620" s="54"/>
    </row>
    <row r="621" spans="5:33">
      <c r="E621" s="36">
        <f t="shared" si="104"/>
        <v>114.39</v>
      </c>
      <c r="H621" s="54"/>
      <c r="I621" s="54"/>
      <c r="J621" s="54"/>
      <c r="K621" s="54"/>
      <c r="L621" s="54"/>
      <c r="M621" s="54"/>
      <c r="N621" s="10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54"/>
      <c r="AE621" s="54"/>
      <c r="AF621" s="54"/>
      <c r="AG621" s="54"/>
    </row>
    <row r="622" spans="5:33">
      <c r="E622" s="36">
        <f t="shared" si="104"/>
        <v>17.95</v>
      </c>
      <c r="H622" s="54"/>
      <c r="I622" s="54"/>
      <c r="J622" s="54"/>
      <c r="K622" s="54"/>
      <c r="L622" s="54"/>
      <c r="M622" s="54"/>
      <c r="N622" s="10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54"/>
      <c r="AE622" s="54"/>
      <c r="AF622" s="54"/>
      <c r="AG622" s="54"/>
    </row>
    <row r="623" spans="5:33">
      <c r="E623" s="36">
        <f t="shared" si="104"/>
        <v>384.48</v>
      </c>
      <c r="H623" s="54"/>
      <c r="I623" s="54"/>
      <c r="J623" s="54"/>
      <c r="K623" s="54"/>
      <c r="L623" s="54"/>
      <c r="M623" s="54"/>
      <c r="N623" s="10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54"/>
      <c r="AE623" s="54"/>
      <c r="AF623" s="54"/>
      <c r="AG623" s="54"/>
    </row>
    <row r="624" spans="5:33">
      <c r="E624" s="36">
        <f t="shared" si="104"/>
        <v>367.77</v>
      </c>
      <c r="H624" s="54"/>
      <c r="I624" s="54"/>
      <c r="J624" s="54"/>
      <c r="K624" s="54"/>
      <c r="L624" s="54"/>
      <c r="M624" s="54"/>
      <c r="N624" s="10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54"/>
      <c r="AE624" s="54"/>
      <c r="AF624" s="54"/>
      <c r="AG624" s="54"/>
    </row>
    <row r="625" spans="5:33">
      <c r="E625" s="36">
        <f t="shared" si="104"/>
        <v>1.56</v>
      </c>
      <c r="H625" s="54"/>
      <c r="I625" s="54"/>
      <c r="J625" s="54"/>
      <c r="K625" s="54"/>
      <c r="L625" s="54"/>
      <c r="M625" s="54"/>
      <c r="N625" s="10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54"/>
      <c r="AE625" s="54"/>
      <c r="AF625" s="54"/>
      <c r="AG625" s="54"/>
    </row>
    <row r="626" spans="5:33">
      <c r="E626" s="36">
        <f t="shared" si="104"/>
        <v>136.68</v>
      </c>
      <c r="H626" s="54"/>
      <c r="I626" s="54"/>
      <c r="J626" s="54"/>
      <c r="K626" s="54"/>
      <c r="L626" s="54"/>
      <c r="M626" s="54"/>
      <c r="N626" s="10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54"/>
      <c r="AE626" s="54"/>
      <c r="AF626" s="54"/>
      <c r="AG626" s="54"/>
    </row>
    <row r="627" spans="5:33">
      <c r="E627" s="36">
        <f t="shared" si="104"/>
        <v>52.5</v>
      </c>
      <c r="H627" s="54"/>
      <c r="I627" s="54"/>
      <c r="J627" s="54"/>
      <c r="K627" s="54"/>
      <c r="L627" s="54"/>
      <c r="M627" s="54"/>
      <c r="N627" s="10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54"/>
      <c r="AE627" s="54"/>
      <c r="AF627" s="54"/>
      <c r="AG627" s="54"/>
    </row>
    <row r="628" spans="5:33">
      <c r="E628" s="36">
        <f t="shared" si="104"/>
        <v>5744.59</v>
      </c>
      <c r="H628" s="54"/>
      <c r="I628" s="54"/>
      <c r="J628" s="54"/>
      <c r="K628" s="54"/>
      <c r="L628" s="54"/>
      <c r="M628" s="54"/>
      <c r="N628" s="10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54"/>
      <c r="AE628" s="54"/>
      <c r="AF628" s="54"/>
      <c r="AG628" s="54"/>
    </row>
    <row r="629" spans="5:33">
      <c r="E629" s="36">
        <f t="shared" si="104"/>
        <v>2616.23</v>
      </c>
      <c r="H629" s="54"/>
      <c r="I629" s="54"/>
      <c r="J629" s="54"/>
      <c r="K629" s="54"/>
      <c r="L629" s="54"/>
      <c r="M629" s="54"/>
      <c r="N629" s="10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54"/>
      <c r="AE629" s="54"/>
      <c r="AF629" s="54"/>
      <c r="AG629" s="54"/>
    </row>
    <row r="630" spans="5:33">
      <c r="E630" s="36">
        <f t="shared" si="104"/>
        <v>245.1</v>
      </c>
      <c r="H630" s="54"/>
      <c r="I630" s="54"/>
      <c r="J630" s="54"/>
      <c r="K630" s="54"/>
      <c r="L630" s="54"/>
      <c r="M630" s="54"/>
      <c r="N630" s="10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54"/>
      <c r="AE630" s="54"/>
      <c r="AF630" s="54"/>
      <c r="AG630" s="54"/>
    </row>
    <row r="631" spans="5:33">
      <c r="E631" s="36">
        <f t="shared" si="104"/>
        <v>88.06</v>
      </c>
      <c r="H631" s="54"/>
      <c r="I631" s="54"/>
      <c r="J631" s="54"/>
      <c r="K631" s="54"/>
      <c r="L631" s="54"/>
      <c r="M631" s="54"/>
      <c r="N631" s="10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54"/>
      <c r="AE631" s="54"/>
      <c r="AF631" s="54"/>
      <c r="AG631" s="54"/>
    </row>
    <row r="632" spans="5:33">
      <c r="E632" s="36">
        <f t="shared" si="104"/>
        <v>9.6000000000000014</v>
      </c>
      <c r="H632" s="54"/>
      <c r="I632" s="54"/>
      <c r="J632" s="54"/>
      <c r="K632" s="54"/>
      <c r="L632" s="54"/>
      <c r="M632" s="54"/>
      <c r="N632" s="10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54"/>
      <c r="AE632" s="54"/>
      <c r="AF632" s="54"/>
      <c r="AG632" s="54"/>
    </row>
    <row r="633" spans="5:33">
      <c r="E633" s="36">
        <f>E277*C277</f>
        <v>32.24</v>
      </c>
      <c r="H633" s="54"/>
      <c r="I633" s="54"/>
      <c r="J633" s="54"/>
      <c r="K633" s="54"/>
      <c r="L633" s="54"/>
      <c r="M633" s="54"/>
      <c r="N633" s="10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54"/>
      <c r="AE633" s="54"/>
      <c r="AF633" s="54"/>
      <c r="AG633" s="54"/>
    </row>
    <row r="634" spans="5:33">
      <c r="E634" s="36">
        <f t="shared" ref="E634:E697" si="105">E278*C278</f>
        <v>59.400000000000006</v>
      </c>
      <c r="H634" s="54"/>
      <c r="I634" s="54"/>
      <c r="J634" s="54"/>
      <c r="K634" s="54"/>
      <c r="L634" s="54"/>
      <c r="M634" s="54"/>
      <c r="N634" s="10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54"/>
      <c r="AE634" s="54"/>
      <c r="AF634" s="54"/>
      <c r="AG634" s="54"/>
    </row>
    <row r="635" spans="5:33">
      <c r="E635" s="36">
        <f t="shared" si="105"/>
        <v>537.67999999999995</v>
      </c>
      <c r="H635" s="54"/>
      <c r="I635" s="54"/>
      <c r="J635" s="54"/>
      <c r="K635" s="54"/>
      <c r="L635" s="54"/>
      <c r="M635" s="54"/>
      <c r="N635" s="10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54"/>
      <c r="AE635" s="54"/>
      <c r="AF635" s="54"/>
      <c r="AG635" s="54"/>
    </row>
    <row r="636" spans="5:33">
      <c r="E636" s="36">
        <f t="shared" si="105"/>
        <v>2012.52</v>
      </c>
      <c r="H636" s="54"/>
      <c r="I636" s="54"/>
      <c r="J636" s="54"/>
      <c r="K636" s="54"/>
      <c r="L636" s="54"/>
      <c r="M636" s="54"/>
      <c r="N636" s="10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54"/>
      <c r="AE636" s="54"/>
      <c r="AF636" s="54"/>
      <c r="AG636" s="54"/>
    </row>
    <row r="637" spans="5:33">
      <c r="E637" s="36">
        <f t="shared" si="105"/>
        <v>548.95999999999992</v>
      </c>
      <c r="H637" s="54"/>
      <c r="I637" s="54"/>
      <c r="J637" s="54"/>
      <c r="K637" s="54"/>
      <c r="L637" s="54"/>
      <c r="M637" s="54"/>
      <c r="N637" s="10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54"/>
      <c r="AE637" s="54"/>
      <c r="AF637" s="54"/>
      <c r="AG637" s="54"/>
    </row>
    <row r="638" spans="5:33">
      <c r="E638" s="36">
        <f t="shared" si="105"/>
        <v>895.59</v>
      </c>
      <c r="H638" s="54"/>
      <c r="I638" s="54"/>
      <c r="J638" s="54"/>
      <c r="K638" s="54"/>
      <c r="L638" s="54"/>
      <c r="M638" s="54"/>
      <c r="N638" s="10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54"/>
      <c r="AE638" s="54"/>
      <c r="AF638" s="54"/>
      <c r="AG638" s="54"/>
    </row>
    <row r="639" spans="5:33">
      <c r="E639" s="36">
        <f t="shared" si="105"/>
        <v>496.12</v>
      </c>
      <c r="H639" s="54"/>
      <c r="I639" s="54"/>
      <c r="J639" s="54"/>
      <c r="K639" s="54"/>
      <c r="L639" s="54"/>
      <c r="M639" s="54"/>
      <c r="N639" s="10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54"/>
      <c r="AE639" s="54"/>
      <c r="AF639" s="54"/>
      <c r="AG639" s="54"/>
    </row>
    <row r="640" spans="5:33">
      <c r="E640" s="36">
        <f t="shared" si="105"/>
        <v>561</v>
      </c>
      <c r="H640" s="54"/>
      <c r="I640" s="54"/>
      <c r="J640" s="54"/>
      <c r="K640" s="54"/>
      <c r="L640" s="54"/>
      <c r="M640" s="54"/>
      <c r="N640" s="10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54"/>
      <c r="AE640" s="54"/>
      <c r="AF640" s="54"/>
      <c r="AG640" s="54"/>
    </row>
    <row r="641" spans="5:33">
      <c r="E641" s="36">
        <f t="shared" si="105"/>
        <v>360</v>
      </c>
      <c r="H641" s="54"/>
      <c r="I641" s="54"/>
      <c r="J641" s="54"/>
      <c r="K641" s="54"/>
      <c r="L641" s="54"/>
      <c r="M641" s="54"/>
      <c r="N641" s="10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54"/>
      <c r="AE641" s="54"/>
      <c r="AF641" s="54"/>
      <c r="AG641" s="54"/>
    </row>
    <row r="642" spans="5:33">
      <c r="E642" s="36">
        <f t="shared" si="105"/>
        <v>871.23</v>
      </c>
      <c r="H642" s="54"/>
      <c r="I642" s="54"/>
      <c r="J642" s="54"/>
      <c r="K642" s="54"/>
      <c r="L642" s="54"/>
      <c r="M642" s="54"/>
      <c r="N642" s="10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54"/>
      <c r="AE642" s="54"/>
      <c r="AF642" s="54"/>
      <c r="AG642" s="54"/>
    </row>
    <row r="643" spans="5:33">
      <c r="E643" s="36">
        <f t="shared" si="105"/>
        <v>48.93</v>
      </c>
      <c r="H643" s="54"/>
      <c r="I643" s="54"/>
      <c r="J643" s="54"/>
      <c r="K643" s="54"/>
      <c r="L643" s="54"/>
      <c r="M643" s="54"/>
      <c r="N643" s="10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54"/>
      <c r="AE643" s="54"/>
      <c r="AF643" s="54"/>
      <c r="AG643" s="54"/>
    </row>
    <row r="644" spans="5:33">
      <c r="E644" s="36">
        <f t="shared" si="105"/>
        <v>631.89</v>
      </c>
      <c r="H644" s="54"/>
      <c r="I644" s="54"/>
      <c r="J644" s="54"/>
      <c r="K644" s="54"/>
      <c r="L644" s="54"/>
      <c r="M644" s="54"/>
      <c r="N644" s="10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54"/>
      <c r="AE644" s="54"/>
      <c r="AF644" s="54"/>
      <c r="AG644" s="54"/>
    </row>
    <row r="645" spans="5:33">
      <c r="E645" s="36">
        <f t="shared" si="105"/>
        <v>1254.4199999999998</v>
      </c>
      <c r="H645" s="54"/>
      <c r="I645" s="54"/>
      <c r="J645" s="54"/>
      <c r="K645" s="54"/>
      <c r="L645" s="54"/>
      <c r="M645" s="54"/>
      <c r="N645" s="10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54"/>
      <c r="AE645" s="54"/>
      <c r="AF645" s="54"/>
      <c r="AG645" s="54"/>
    </row>
    <row r="646" spans="5:33">
      <c r="E646" s="36">
        <f t="shared" si="105"/>
        <v>3200.73</v>
      </c>
      <c r="H646" s="54"/>
      <c r="I646" s="54"/>
      <c r="J646" s="54"/>
      <c r="K646" s="54"/>
      <c r="L646" s="54"/>
      <c r="M646" s="54"/>
      <c r="N646" s="10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54"/>
      <c r="AE646" s="54"/>
      <c r="AF646" s="54"/>
      <c r="AG646" s="54"/>
    </row>
    <row r="647" spans="5:33">
      <c r="E647" s="36">
        <f t="shared" si="105"/>
        <v>336.04</v>
      </c>
      <c r="H647" s="54"/>
      <c r="I647" s="54"/>
      <c r="J647" s="54"/>
      <c r="K647" s="54"/>
      <c r="L647" s="54"/>
      <c r="M647" s="54"/>
      <c r="N647" s="10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54"/>
      <c r="AE647" s="54"/>
      <c r="AF647" s="54"/>
      <c r="AG647" s="54"/>
    </row>
    <row r="648" spans="5:33">
      <c r="E648" s="36">
        <f t="shared" si="105"/>
        <v>222.87</v>
      </c>
      <c r="H648" s="54"/>
      <c r="I648" s="54"/>
      <c r="J648" s="54"/>
      <c r="K648" s="54"/>
      <c r="L648" s="54"/>
      <c r="M648" s="54"/>
      <c r="N648" s="10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54"/>
      <c r="AE648" s="54"/>
      <c r="AF648" s="54"/>
      <c r="AG648" s="54"/>
    </row>
    <row r="649" spans="5:33">
      <c r="E649" s="36">
        <f t="shared" si="105"/>
        <v>445.74</v>
      </c>
      <c r="H649" s="54"/>
      <c r="I649" s="54"/>
      <c r="J649" s="54"/>
      <c r="K649" s="54"/>
      <c r="L649" s="54"/>
      <c r="M649" s="54"/>
      <c r="N649" s="10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54"/>
      <c r="AE649" s="54"/>
      <c r="AF649" s="54"/>
      <c r="AG649" s="54"/>
    </row>
    <row r="650" spans="5:33">
      <c r="E650" s="36">
        <f t="shared" si="105"/>
        <v>1674.64</v>
      </c>
      <c r="H650" s="54"/>
      <c r="I650" s="54"/>
      <c r="J650" s="54"/>
      <c r="K650" s="54"/>
      <c r="L650" s="54"/>
      <c r="M650" s="54"/>
      <c r="N650" s="10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54"/>
      <c r="AE650" s="54"/>
      <c r="AF650" s="54"/>
      <c r="AG650" s="54"/>
    </row>
    <row r="651" spans="5:33">
      <c r="E651" s="36">
        <f t="shared" si="105"/>
        <v>134.14000000000001</v>
      </c>
      <c r="H651" s="54"/>
      <c r="I651" s="54"/>
      <c r="J651" s="54"/>
      <c r="K651" s="54"/>
      <c r="L651" s="54"/>
      <c r="M651" s="54"/>
      <c r="N651" s="10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54"/>
      <c r="AE651" s="54"/>
      <c r="AF651" s="54"/>
      <c r="AG651" s="54"/>
    </row>
    <row r="652" spans="5:33">
      <c r="E652" s="36">
        <f t="shared" si="105"/>
        <v>190.72</v>
      </c>
      <c r="H652" s="54"/>
      <c r="I652" s="54"/>
      <c r="J652" s="54"/>
      <c r="K652" s="54"/>
      <c r="L652" s="54"/>
      <c r="M652" s="54"/>
      <c r="N652" s="10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54"/>
      <c r="AE652" s="54"/>
      <c r="AF652" s="54"/>
      <c r="AG652" s="54"/>
    </row>
    <row r="653" spans="5:33">
      <c r="E653" s="36">
        <f t="shared" si="105"/>
        <v>49.980000000000004</v>
      </c>
      <c r="H653" s="54"/>
      <c r="I653" s="54"/>
      <c r="J653" s="54"/>
      <c r="K653" s="54"/>
      <c r="L653" s="54"/>
      <c r="M653" s="54"/>
      <c r="N653" s="10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54"/>
      <c r="AE653" s="54"/>
      <c r="AF653" s="54"/>
      <c r="AG653" s="54"/>
    </row>
    <row r="654" spans="5:33">
      <c r="E654" s="36">
        <f t="shared" si="105"/>
        <v>140.35999999999999</v>
      </c>
      <c r="H654" s="54"/>
      <c r="I654" s="54"/>
      <c r="J654" s="54"/>
      <c r="K654" s="54"/>
      <c r="L654" s="54"/>
      <c r="M654" s="54"/>
      <c r="N654" s="10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54"/>
      <c r="AE654" s="54"/>
      <c r="AF654" s="54"/>
      <c r="AG654" s="54"/>
    </row>
    <row r="655" spans="5:33">
      <c r="E655" s="36">
        <f t="shared" si="105"/>
        <v>518.29999999999995</v>
      </c>
      <c r="H655" s="54"/>
      <c r="I655" s="54"/>
      <c r="J655" s="54"/>
      <c r="K655" s="54"/>
      <c r="L655" s="54"/>
      <c r="M655" s="54"/>
      <c r="N655" s="10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54"/>
      <c r="AE655" s="54"/>
      <c r="AF655" s="54"/>
      <c r="AG655" s="54"/>
    </row>
    <row r="656" spans="5:33">
      <c r="E656" s="36">
        <f t="shared" si="105"/>
        <v>35</v>
      </c>
      <c r="H656" s="54"/>
      <c r="I656" s="54"/>
      <c r="J656" s="54"/>
      <c r="K656" s="54"/>
      <c r="L656" s="54"/>
      <c r="M656" s="54"/>
      <c r="N656" s="10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54"/>
      <c r="AE656" s="54"/>
      <c r="AF656" s="54"/>
      <c r="AG656" s="54"/>
    </row>
    <row r="657" spans="5:33">
      <c r="E657" s="36">
        <f t="shared" si="105"/>
        <v>136.80000000000001</v>
      </c>
      <c r="H657" s="54"/>
      <c r="I657" s="54"/>
      <c r="J657" s="54"/>
      <c r="K657" s="54"/>
      <c r="L657" s="54"/>
      <c r="M657" s="54"/>
      <c r="N657" s="10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54"/>
      <c r="AE657" s="54"/>
      <c r="AF657" s="54"/>
      <c r="AG657" s="54"/>
    </row>
    <row r="658" spans="5:33">
      <c r="E658" s="36">
        <f t="shared" si="105"/>
        <v>1779</v>
      </c>
      <c r="H658" s="54"/>
      <c r="I658" s="54"/>
      <c r="J658" s="54"/>
      <c r="K658" s="54"/>
      <c r="L658" s="54"/>
      <c r="M658" s="54"/>
      <c r="N658" s="10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54"/>
      <c r="AE658" s="54"/>
      <c r="AF658" s="54"/>
      <c r="AG658" s="54"/>
    </row>
    <row r="659" spans="5:33">
      <c r="E659" s="36">
        <f t="shared" si="105"/>
        <v>917.22</v>
      </c>
      <c r="H659" s="54"/>
      <c r="I659" s="54"/>
      <c r="J659" s="54"/>
      <c r="K659" s="54"/>
      <c r="L659" s="54"/>
      <c r="M659" s="54"/>
      <c r="N659" s="10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54"/>
      <c r="AE659" s="54"/>
      <c r="AF659" s="54"/>
      <c r="AG659" s="54"/>
    </row>
    <row r="660" spans="5:33">
      <c r="E660" s="36">
        <f t="shared" si="105"/>
        <v>5384.8</v>
      </c>
      <c r="H660" s="54"/>
      <c r="I660" s="54"/>
      <c r="J660" s="54"/>
      <c r="K660" s="54"/>
      <c r="L660" s="54"/>
      <c r="M660" s="54"/>
      <c r="N660" s="10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54"/>
      <c r="AE660" s="54"/>
      <c r="AF660" s="54"/>
      <c r="AG660" s="54"/>
    </row>
    <row r="661" spans="5:33">
      <c r="E661" s="36">
        <f t="shared" si="105"/>
        <v>1069.74</v>
      </c>
      <c r="H661" s="54"/>
      <c r="I661" s="54"/>
      <c r="J661" s="54"/>
      <c r="K661" s="54"/>
      <c r="L661" s="54"/>
      <c r="M661" s="54"/>
      <c r="N661" s="10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54"/>
      <c r="AE661" s="54"/>
      <c r="AF661" s="54"/>
      <c r="AG661" s="54"/>
    </row>
    <row r="662" spans="5:33">
      <c r="E662" s="36">
        <f t="shared" si="105"/>
        <v>649.6</v>
      </c>
      <c r="H662" s="54"/>
      <c r="I662" s="54"/>
      <c r="J662" s="54"/>
      <c r="K662" s="54"/>
      <c r="L662" s="54"/>
      <c r="M662" s="54"/>
      <c r="N662" s="10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54"/>
      <c r="AE662" s="54"/>
      <c r="AF662" s="54"/>
      <c r="AG662" s="54"/>
    </row>
    <row r="663" spans="5:33">
      <c r="E663" s="36">
        <f t="shared" si="105"/>
        <v>1916.18</v>
      </c>
      <c r="H663" s="54"/>
      <c r="I663" s="54"/>
      <c r="J663" s="54"/>
      <c r="K663" s="54"/>
      <c r="L663" s="54"/>
      <c r="M663" s="54"/>
      <c r="N663" s="10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54"/>
      <c r="AE663" s="54"/>
      <c r="AF663" s="54"/>
      <c r="AG663" s="54"/>
    </row>
    <row r="664" spans="5:33">
      <c r="E664" s="36">
        <f t="shared" si="105"/>
        <v>1537.3799999999999</v>
      </c>
      <c r="H664" s="54"/>
      <c r="I664" s="54"/>
      <c r="J664" s="54"/>
      <c r="K664" s="54"/>
      <c r="L664" s="54"/>
      <c r="M664" s="54"/>
      <c r="N664" s="10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54"/>
      <c r="AE664" s="54"/>
      <c r="AF664" s="54"/>
      <c r="AG664" s="54"/>
    </row>
    <row r="665" spans="5:33">
      <c r="E665" s="36">
        <f t="shared" si="105"/>
        <v>1922.2000000000003</v>
      </c>
      <c r="H665" s="54"/>
      <c r="I665" s="54"/>
      <c r="J665" s="54"/>
      <c r="K665" s="54"/>
      <c r="L665" s="54"/>
      <c r="M665" s="54"/>
      <c r="N665" s="10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54"/>
      <c r="AE665" s="54"/>
      <c r="AF665" s="54"/>
      <c r="AG665" s="54"/>
    </row>
    <row r="666" spans="5:33">
      <c r="E666" s="36">
        <f t="shared" si="105"/>
        <v>1219.68</v>
      </c>
      <c r="H666" s="54"/>
      <c r="I666" s="54"/>
      <c r="J666" s="54"/>
      <c r="K666" s="54"/>
      <c r="L666" s="54"/>
      <c r="M666" s="54"/>
      <c r="N666" s="10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54"/>
      <c r="AE666" s="54"/>
      <c r="AF666" s="54"/>
      <c r="AG666" s="54"/>
    </row>
    <row r="667" spans="5:33">
      <c r="E667" s="36">
        <f t="shared" si="105"/>
        <v>790.8</v>
      </c>
      <c r="H667" s="54"/>
      <c r="I667" s="54"/>
      <c r="J667" s="54"/>
      <c r="K667" s="54"/>
      <c r="L667" s="54"/>
      <c r="M667" s="54"/>
      <c r="N667" s="10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54"/>
      <c r="AE667" s="54"/>
      <c r="AF667" s="54"/>
      <c r="AG667" s="54"/>
    </row>
    <row r="668" spans="5:33">
      <c r="E668" s="36">
        <f t="shared" si="105"/>
        <v>1085.3599999999999</v>
      </c>
      <c r="H668" s="54"/>
      <c r="I668" s="54"/>
      <c r="J668" s="54"/>
      <c r="K668" s="54"/>
      <c r="L668" s="54"/>
      <c r="M668" s="54"/>
      <c r="N668" s="10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54"/>
      <c r="AE668" s="54"/>
      <c r="AF668" s="54"/>
      <c r="AG668" s="54"/>
    </row>
    <row r="669" spans="5:33">
      <c r="E669" s="36">
        <f t="shared" si="105"/>
        <v>374.8</v>
      </c>
      <c r="H669" s="54"/>
      <c r="I669" s="54"/>
      <c r="J669" s="54"/>
      <c r="K669" s="54"/>
      <c r="L669" s="54"/>
      <c r="M669" s="54"/>
      <c r="N669" s="10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54"/>
      <c r="AE669" s="54"/>
      <c r="AF669" s="54"/>
      <c r="AG669" s="54"/>
    </row>
    <row r="670" spans="5:33">
      <c r="E670" s="36">
        <f t="shared" si="105"/>
        <v>487.2</v>
      </c>
      <c r="H670" s="54"/>
      <c r="I670" s="54"/>
      <c r="J670" s="54"/>
      <c r="K670" s="54"/>
      <c r="L670" s="54"/>
      <c r="M670" s="54"/>
      <c r="N670" s="10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54"/>
      <c r="AE670" s="54"/>
      <c r="AF670" s="54"/>
      <c r="AG670" s="54"/>
    </row>
    <row r="671" spans="5:33">
      <c r="E671" s="36">
        <f t="shared" si="105"/>
        <v>243.6</v>
      </c>
      <c r="H671" s="54"/>
      <c r="I671" s="54"/>
      <c r="J671" s="54"/>
      <c r="K671" s="54"/>
      <c r="L671" s="54"/>
      <c r="M671" s="54"/>
      <c r="N671" s="10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54"/>
      <c r="AE671" s="54"/>
      <c r="AF671" s="54"/>
      <c r="AG671" s="54"/>
    </row>
    <row r="672" spans="5:33">
      <c r="E672" s="36">
        <f t="shared" si="105"/>
        <v>394.52</v>
      </c>
      <c r="H672" s="54"/>
      <c r="I672" s="54"/>
      <c r="J672" s="54"/>
      <c r="K672" s="54"/>
      <c r="L672" s="54"/>
      <c r="M672" s="54"/>
      <c r="N672" s="10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54"/>
      <c r="AE672" s="54"/>
      <c r="AF672" s="54"/>
      <c r="AG672" s="54"/>
    </row>
    <row r="673" spans="5:33">
      <c r="E673" s="36">
        <f t="shared" si="105"/>
        <v>1592.17</v>
      </c>
      <c r="H673" s="54"/>
      <c r="I673" s="54"/>
      <c r="J673" s="54"/>
      <c r="K673" s="54"/>
      <c r="L673" s="54"/>
      <c r="M673" s="54"/>
      <c r="N673" s="10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54"/>
      <c r="AE673" s="54"/>
      <c r="AF673" s="54"/>
      <c r="AG673" s="54"/>
    </row>
    <row r="674" spans="5:33">
      <c r="E674" s="36">
        <f t="shared" si="105"/>
        <v>549.51</v>
      </c>
      <c r="H674" s="54"/>
      <c r="I674" s="54"/>
      <c r="J674" s="54"/>
      <c r="K674" s="54"/>
      <c r="L674" s="54"/>
      <c r="M674" s="54"/>
      <c r="N674" s="10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54"/>
      <c r="AE674" s="54"/>
      <c r="AF674" s="54"/>
      <c r="AG674" s="54"/>
    </row>
    <row r="675" spans="5:33">
      <c r="E675" s="36">
        <f t="shared" si="105"/>
        <v>1549.9</v>
      </c>
      <c r="H675" s="54"/>
      <c r="I675" s="54"/>
      <c r="J675" s="54"/>
      <c r="K675" s="54"/>
      <c r="L675" s="54"/>
      <c r="M675" s="54"/>
      <c r="N675" s="10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54"/>
      <c r="AE675" s="54"/>
      <c r="AF675" s="54"/>
      <c r="AG675" s="54"/>
    </row>
    <row r="676" spans="5:33">
      <c r="E676" s="36">
        <f t="shared" si="105"/>
        <v>932.82</v>
      </c>
      <c r="H676" s="54"/>
      <c r="I676" s="54"/>
      <c r="J676" s="54"/>
      <c r="K676" s="54"/>
      <c r="L676" s="54"/>
      <c r="M676" s="54"/>
      <c r="N676" s="10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54"/>
      <c r="AE676" s="54"/>
      <c r="AF676" s="54"/>
      <c r="AG676" s="54"/>
    </row>
    <row r="677" spans="5:33">
      <c r="E677" s="36">
        <f t="shared" si="105"/>
        <v>201.24</v>
      </c>
      <c r="H677" s="54"/>
      <c r="I677" s="54"/>
      <c r="J677" s="54"/>
      <c r="K677" s="54"/>
      <c r="L677" s="54"/>
      <c r="M677" s="54"/>
      <c r="N677" s="10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54"/>
      <c r="AE677" s="54"/>
      <c r="AF677" s="54"/>
      <c r="AG677" s="54"/>
    </row>
    <row r="678" spans="5:33">
      <c r="E678" s="36">
        <f t="shared" si="105"/>
        <v>1113.6600000000001</v>
      </c>
      <c r="H678" s="54"/>
      <c r="I678" s="54"/>
      <c r="J678" s="54"/>
      <c r="K678" s="54"/>
      <c r="L678" s="54"/>
      <c r="M678" s="54"/>
      <c r="N678" s="10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54"/>
      <c r="AE678" s="54"/>
      <c r="AF678" s="54"/>
      <c r="AG678" s="54"/>
    </row>
    <row r="679" spans="5:33">
      <c r="E679" s="36">
        <f t="shared" si="105"/>
        <v>1303.3799999999999</v>
      </c>
      <c r="H679" s="54"/>
      <c r="I679" s="54"/>
      <c r="J679" s="54"/>
      <c r="K679" s="54"/>
      <c r="L679" s="54"/>
      <c r="M679" s="54"/>
      <c r="N679" s="10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54"/>
      <c r="AE679" s="54"/>
      <c r="AF679" s="54"/>
      <c r="AG679" s="54"/>
    </row>
    <row r="680" spans="5:33">
      <c r="E680" s="36">
        <f t="shared" si="105"/>
        <v>1660.5600000000002</v>
      </c>
      <c r="H680" s="54"/>
      <c r="I680" s="54"/>
      <c r="J680" s="54"/>
      <c r="K680" s="54"/>
      <c r="L680" s="54"/>
      <c r="M680" s="54"/>
      <c r="N680" s="10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54"/>
      <c r="AE680" s="54"/>
      <c r="AF680" s="54"/>
      <c r="AG680" s="54"/>
    </row>
    <row r="681" spans="5:33">
      <c r="E681" s="36">
        <f t="shared" si="105"/>
        <v>1554.6000000000001</v>
      </c>
      <c r="H681" s="54"/>
      <c r="I681" s="54"/>
      <c r="J681" s="54"/>
      <c r="K681" s="54"/>
      <c r="L681" s="54"/>
      <c r="M681" s="54"/>
      <c r="N681" s="10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54"/>
      <c r="AE681" s="54"/>
      <c r="AF681" s="54"/>
      <c r="AG681" s="54"/>
    </row>
    <row r="682" spans="5:33">
      <c r="E682" s="36">
        <f t="shared" si="105"/>
        <v>1554.6000000000001</v>
      </c>
      <c r="H682" s="54"/>
      <c r="I682" s="54"/>
      <c r="J682" s="54"/>
      <c r="K682" s="54"/>
      <c r="L682" s="54"/>
      <c r="M682" s="54"/>
      <c r="N682" s="10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54"/>
      <c r="AE682" s="54"/>
      <c r="AF682" s="54"/>
      <c r="AG682" s="54"/>
    </row>
    <row r="683" spans="5:33">
      <c r="E683" s="36">
        <f t="shared" si="105"/>
        <v>1399.14</v>
      </c>
      <c r="H683" s="54"/>
      <c r="I683" s="54"/>
      <c r="J683" s="54"/>
      <c r="K683" s="54"/>
      <c r="L683" s="54"/>
      <c r="M683" s="54"/>
      <c r="N683" s="10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54"/>
      <c r="AE683" s="54"/>
      <c r="AF683" s="54"/>
      <c r="AG683" s="54"/>
    </row>
    <row r="684" spans="5:33">
      <c r="E684" s="36">
        <f t="shared" si="105"/>
        <v>691.32</v>
      </c>
      <c r="H684" s="54"/>
      <c r="I684" s="54"/>
      <c r="J684" s="54"/>
      <c r="K684" s="54"/>
      <c r="L684" s="54"/>
      <c r="M684" s="54"/>
      <c r="N684" s="10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54"/>
      <c r="AE684" s="54"/>
      <c r="AF684" s="54"/>
      <c r="AG684" s="54"/>
    </row>
    <row r="685" spans="5:33">
      <c r="E685" s="36">
        <f t="shared" si="105"/>
        <v>5420.07</v>
      </c>
      <c r="H685" s="54"/>
      <c r="I685" s="54"/>
      <c r="J685" s="54"/>
      <c r="K685" s="54"/>
      <c r="L685" s="54"/>
      <c r="M685" s="54"/>
      <c r="N685" s="10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54"/>
      <c r="AE685" s="54"/>
      <c r="AF685" s="54"/>
      <c r="AG685" s="54"/>
    </row>
    <row r="686" spans="5:33">
      <c r="E686" s="36">
        <f t="shared" si="105"/>
        <v>1258.1999999999998</v>
      </c>
      <c r="H686" s="54"/>
      <c r="I686" s="54"/>
      <c r="J686" s="54"/>
      <c r="K686" s="54"/>
      <c r="L686" s="54"/>
      <c r="M686" s="54"/>
      <c r="N686" s="10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54"/>
      <c r="AE686" s="54"/>
      <c r="AF686" s="54"/>
      <c r="AG686" s="54"/>
    </row>
    <row r="687" spans="5:33">
      <c r="E687" s="36">
        <f t="shared" si="105"/>
        <v>302.52999999999997</v>
      </c>
      <c r="H687" s="54"/>
      <c r="I687" s="54"/>
      <c r="J687" s="54"/>
      <c r="K687" s="54"/>
      <c r="L687" s="54"/>
      <c r="M687" s="54"/>
      <c r="N687" s="10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54"/>
      <c r="AE687" s="54"/>
      <c r="AF687" s="54"/>
      <c r="AG687" s="54"/>
    </row>
    <row r="688" spans="5:33">
      <c r="E688" s="36">
        <f t="shared" si="105"/>
        <v>830.37000000000012</v>
      </c>
      <c r="H688" s="54"/>
      <c r="I688" s="54"/>
      <c r="J688" s="54"/>
      <c r="K688" s="54"/>
      <c r="L688" s="54"/>
      <c r="M688" s="54"/>
      <c r="N688" s="10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54"/>
      <c r="AE688" s="54"/>
      <c r="AF688" s="54"/>
      <c r="AG688" s="54"/>
    </row>
    <row r="689" spans="5:33">
      <c r="E689" s="36">
        <f t="shared" si="105"/>
        <v>553.58000000000004</v>
      </c>
      <c r="H689" s="54"/>
      <c r="I689" s="54"/>
      <c r="J689" s="54"/>
      <c r="K689" s="54"/>
      <c r="L689" s="54"/>
      <c r="M689" s="54"/>
      <c r="N689" s="10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54"/>
      <c r="AE689" s="54"/>
      <c r="AF689" s="54"/>
      <c r="AG689" s="54"/>
    </row>
    <row r="690" spans="5:33">
      <c r="E690" s="36">
        <f t="shared" si="105"/>
        <v>1210.1199999999999</v>
      </c>
      <c r="H690" s="54"/>
      <c r="I690" s="54"/>
      <c r="J690" s="54"/>
      <c r="K690" s="54"/>
      <c r="L690" s="54"/>
      <c r="M690" s="54"/>
      <c r="N690" s="10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54"/>
      <c r="AE690" s="54"/>
      <c r="AF690" s="54"/>
      <c r="AG690" s="54"/>
    </row>
    <row r="691" spans="5:33">
      <c r="E691" s="36">
        <f t="shared" si="105"/>
        <v>1173.1200000000001</v>
      </c>
      <c r="H691" s="54"/>
      <c r="I691" s="54"/>
      <c r="J691" s="54"/>
      <c r="K691" s="54"/>
      <c r="L691" s="54"/>
      <c r="M691" s="54"/>
      <c r="N691" s="10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54"/>
      <c r="AE691" s="54"/>
      <c r="AF691" s="54"/>
      <c r="AG691" s="54"/>
    </row>
    <row r="692" spans="5:33">
      <c r="E692" s="36">
        <f t="shared" si="105"/>
        <v>436.51</v>
      </c>
      <c r="H692" s="54"/>
      <c r="I692" s="54"/>
      <c r="J692" s="54"/>
      <c r="K692" s="54"/>
      <c r="L692" s="54"/>
      <c r="M692" s="54"/>
      <c r="N692" s="10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54"/>
      <c r="AE692" s="54"/>
      <c r="AF692" s="54"/>
      <c r="AG692" s="54"/>
    </row>
    <row r="693" spans="5:33">
      <c r="E693" s="36">
        <f t="shared" si="105"/>
        <v>3.32</v>
      </c>
      <c r="H693" s="54"/>
      <c r="I693" s="54"/>
      <c r="J693" s="54"/>
      <c r="K693" s="54"/>
      <c r="L693" s="54"/>
      <c r="M693" s="54"/>
      <c r="N693" s="10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54"/>
      <c r="AE693" s="54"/>
      <c r="AF693" s="54"/>
      <c r="AG693" s="54"/>
    </row>
    <row r="694" spans="5:33">
      <c r="E694" s="36">
        <f t="shared" si="105"/>
        <v>662.04</v>
      </c>
      <c r="H694" s="54"/>
      <c r="I694" s="54"/>
      <c r="J694" s="54"/>
      <c r="K694" s="54"/>
      <c r="L694" s="54"/>
      <c r="M694" s="54"/>
      <c r="N694" s="10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54"/>
      <c r="AE694" s="54"/>
      <c r="AF694" s="54"/>
      <c r="AG694" s="54"/>
    </row>
    <row r="695" spans="5:33">
      <c r="E695" s="36">
        <f t="shared" si="105"/>
        <v>4462.5199999999995</v>
      </c>
      <c r="H695" s="54"/>
      <c r="I695" s="54"/>
      <c r="J695" s="54"/>
      <c r="K695" s="54"/>
      <c r="L695" s="54"/>
      <c r="M695" s="54"/>
      <c r="N695" s="10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54"/>
      <c r="AE695" s="54"/>
      <c r="AF695" s="54"/>
      <c r="AG695" s="54"/>
    </row>
    <row r="696" spans="5:33">
      <c r="E696" s="36">
        <f t="shared" si="105"/>
        <v>535.78000000000009</v>
      </c>
      <c r="H696" s="54"/>
      <c r="I696" s="54"/>
      <c r="J696" s="54"/>
      <c r="K696" s="54"/>
      <c r="L696" s="54"/>
      <c r="M696" s="54"/>
      <c r="N696" s="10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54"/>
      <c r="AE696" s="54"/>
      <c r="AF696" s="54"/>
      <c r="AG696" s="54"/>
    </row>
    <row r="697" spans="5:33">
      <c r="E697" s="36">
        <f t="shared" si="105"/>
        <v>2966.25</v>
      </c>
      <c r="H697" s="54"/>
      <c r="I697" s="54"/>
      <c r="J697" s="54"/>
      <c r="K697" s="54"/>
      <c r="L697" s="54"/>
      <c r="M697" s="54"/>
      <c r="N697" s="10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54"/>
      <c r="AE697" s="54"/>
      <c r="AF697" s="54"/>
      <c r="AG697" s="54"/>
    </row>
    <row r="698" spans="5:33">
      <c r="E698" s="36">
        <f t="shared" ref="E698:E716" si="106">E342*C342</f>
        <v>444.96</v>
      </c>
      <c r="H698" s="54"/>
      <c r="I698" s="54"/>
      <c r="J698" s="54"/>
      <c r="K698" s="54"/>
      <c r="L698" s="54"/>
      <c r="M698" s="54"/>
      <c r="N698" s="10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54"/>
      <c r="AE698" s="54"/>
      <c r="AF698" s="54"/>
      <c r="AG698" s="54"/>
    </row>
    <row r="699" spans="5:33">
      <c r="E699" s="36">
        <f t="shared" si="106"/>
        <v>674.1</v>
      </c>
      <c r="H699" s="54"/>
      <c r="I699" s="54"/>
      <c r="J699" s="54"/>
      <c r="K699" s="54"/>
      <c r="L699" s="54"/>
      <c r="M699" s="54"/>
      <c r="N699" s="10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54"/>
      <c r="AE699" s="54"/>
      <c r="AF699" s="54"/>
      <c r="AG699" s="54"/>
    </row>
    <row r="700" spans="5:33">
      <c r="E700" s="36">
        <f t="shared" si="106"/>
        <v>988.8</v>
      </c>
      <c r="H700" s="54"/>
      <c r="I700" s="54"/>
      <c r="J700" s="54"/>
      <c r="K700" s="54"/>
      <c r="L700" s="54"/>
      <c r="M700" s="54"/>
      <c r="N700" s="10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54"/>
      <c r="AE700" s="54"/>
      <c r="AF700" s="54"/>
      <c r="AG700" s="54"/>
    </row>
    <row r="701" spans="5:33">
      <c r="E701" s="36">
        <f t="shared" si="106"/>
        <v>59.83</v>
      </c>
      <c r="H701" s="54"/>
      <c r="I701" s="54"/>
      <c r="J701" s="54"/>
      <c r="K701" s="54"/>
      <c r="L701" s="54"/>
      <c r="M701" s="54"/>
      <c r="N701" s="10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54"/>
      <c r="AE701" s="54"/>
      <c r="AF701" s="54"/>
      <c r="AG701" s="54"/>
    </row>
    <row r="702" spans="5:33">
      <c r="E702" s="36">
        <f t="shared" si="106"/>
        <v>159.72</v>
      </c>
      <c r="H702" s="54"/>
      <c r="I702" s="54"/>
      <c r="J702" s="54"/>
      <c r="K702" s="54"/>
      <c r="L702" s="54"/>
      <c r="M702" s="54"/>
      <c r="N702" s="10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54"/>
      <c r="AE702" s="54"/>
      <c r="AF702" s="54"/>
      <c r="AG702" s="54"/>
    </row>
    <row r="703" spans="5:33">
      <c r="E703" s="36">
        <f t="shared" si="106"/>
        <v>1173.0600000000002</v>
      </c>
      <c r="H703" s="54"/>
      <c r="I703" s="54"/>
      <c r="J703" s="54"/>
      <c r="K703" s="54"/>
      <c r="L703" s="54"/>
      <c r="M703" s="54"/>
      <c r="N703" s="10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54"/>
      <c r="AE703" s="54"/>
      <c r="AF703" s="54"/>
      <c r="AG703" s="54"/>
    </row>
    <row r="704" spans="5:33">
      <c r="E704" s="36">
        <f t="shared" si="106"/>
        <v>1246.78</v>
      </c>
      <c r="H704" s="54"/>
      <c r="I704" s="54"/>
      <c r="J704" s="54"/>
      <c r="K704" s="54"/>
      <c r="L704" s="54"/>
      <c r="M704" s="54"/>
      <c r="N704" s="10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54"/>
      <c r="AE704" s="54"/>
      <c r="AF704" s="54"/>
      <c r="AG704" s="54"/>
    </row>
    <row r="705" spans="5:33">
      <c r="E705" s="36">
        <f t="shared" si="106"/>
        <v>3116.16</v>
      </c>
      <c r="H705" s="54"/>
      <c r="I705" s="54"/>
      <c r="J705" s="54"/>
      <c r="K705" s="54"/>
      <c r="L705" s="54"/>
      <c r="M705" s="54"/>
      <c r="N705" s="10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54"/>
      <c r="AE705" s="54"/>
      <c r="AF705" s="54"/>
      <c r="AG705" s="54"/>
    </row>
    <row r="706" spans="5:33">
      <c r="E706" s="36">
        <f t="shared" si="106"/>
        <v>2498.7199999999998</v>
      </c>
      <c r="H706" s="54"/>
      <c r="I706" s="54"/>
      <c r="J706" s="54"/>
      <c r="K706" s="54"/>
      <c r="L706" s="54"/>
      <c r="M706" s="54"/>
      <c r="N706" s="10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54"/>
      <c r="AE706" s="54"/>
      <c r="AF706" s="54"/>
      <c r="AG706" s="54"/>
    </row>
    <row r="707" spans="5:33">
      <c r="E707" s="36">
        <f t="shared" si="106"/>
        <v>2427.12</v>
      </c>
      <c r="H707" s="54"/>
      <c r="I707" s="54"/>
      <c r="J707" s="54"/>
      <c r="K707" s="54"/>
      <c r="L707" s="54"/>
      <c r="M707" s="54"/>
      <c r="N707" s="10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54"/>
      <c r="AE707" s="54"/>
      <c r="AF707" s="54"/>
      <c r="AG707" s="54"/>
    </row>
    <row r="708" spans="5:33">
      <c r="E708" s="36">
        <f t="shared" si="106"/>
        <v>3438.42</v>
      </c>
    </row>
    <row r="709" spans="5:33">
      <c r="E709" s="36">
        <f t="shared" si="106"/>
        <v>3794.4</v>
      </c>
    </row>
    <row r="710" spans="5:33">
      <c r="E710" s="36">
        <f t="shared" si="106"/>
        <v>4718.25</v>
      </c>
    </row>
    <row r="711" spans="5:33">
      <c r="E711" s="36">
        <f t="shared" si="106"/>
        <v>135.41</v>
      </c>
    </row>
    <row r="712" spans="5:33">
      <c r="E712" s="36">
        <f t="shared" si="106"/>
        <v>138.6</v>
      </c>
    </row>
    <row r="713" spans="5:33">
      <c r="E713" s="36">
        <f t="shared" si="106"/>
        <v>121.93</v>
      </c>
    </row>
    <row r="714" spans="5:33">
      <c r="E714" s="36">
        <f t="shared" si="106"/>
        <v>174.4</v>
      </c>
    </row>
    <row r="715" spans="5:33">
      <c r="E715" s="36">
        <f t="shared" si="106"/>
        <v>170.65</v>
      </c>
    </row>
    <row r="716" spans="5:33">
      <c r="E716" s="36">
        <f t="shared" si="106"/>
        <v>170.65</v>
      </c>
    </row>
    <row r="717" spans="5:33">
      <c r="E717" s="40">
        <f>SUM(E363:E716)</f>
        <v>421599.17999999993</v>
      </c>
    </row>
    <row r="718" spans="5:33">
      <c r="E718" s="40"/>
    </row>
    <row r="719" spans="5:33">
      <c r="E719" s="40"/>
    </row>
    <row r="720" spans="5:33">
      <c r="E720" s="40"/>
    </row>
    <row r="721" spans="5:5">
      <c r="E721" s="40"/>
    </row>
    <row r="722" spans="5:5">
      <c r="E722" s="40"/>
    </row>
    <row r="723" spans="5:5">
      <c r="E723" s="40"/>
    </row>
    <row r="724" spans="5:5">
      <c r="E724" s="40"/>
    </row>
    <row r="725" spans="5:5">
      <c r="E725" s="40"/>
    </row>
    <row r="726" spans="5:5">
      <c r="E726" s="40"/>
    </row>
    <row r="727" spans="5:5">
      <c r="E727" s="40"/>
    </row>
    <row r="728" spans="5:5">
      <c r="E728" s="40"/>
    </row>
    <row r="729" spans="5:5">
      <c r="E729" s="40"/>
    </row>
    <row r="730" spans="5:5">
      <c r="E730" s="40"/>
    </row>
    <row r="731" spans="5:5">
      <c r="E731" s="40"/>
    </row>
    <row r="732" spans="5:5">
      <c r="E732" s="40"/>
    </row>
    <row r="733" spans="5:5">
      <c r="E733" s="40"/>
    </row>
    <row r="734" spans="5:5">
      <c r="E734" s="40"/>
    </row>
    <row r="735" spans="5:5">
      <c r="E735" s="40"/>
    </row>
    <row r="736" spans="5:5">
      <c r="E736" s="40"/>
    </row>
    <row r="737" spans="5:5">
      <c r="E737" s="40"/>
    </row>
    <row r="738" spans="5:5">
      <c r="E738" s="40"/>
    </row>
    <row r="739" spans="5:5">
      <c r="E739" s="40"/>
    </row>
    <row r="740" spans="5:5">
      <c r="E740" s="40"/>
    </row>
    <row r="741" spans="5:5">
      <c r="E741" s="40"/>
    </row>
    <row r="742" spans="5:5">
      <c r="E742" s="40"/>
    </row>
    <row r="743" spans="5:5">
      <c r="E743" s="40"/>
    </row>
    <row r="744" spans="5:5">
      <c r="E744" s="40"/>
    </row>
    <row r="745" spans="5:5">
      <c r="E745" s="40"/>
    </row>
    <row r="746" spans="5:5">
      <c r="E746" s="40"/>
    </row>
    <row r="747" spans="5:5">
      <c r="E747" s="40"/>
    </row>
    <row r="748" spans="5:5">
      <c r="E748" s="40"/>
    </row>
    <row r="749" spans="5:5">
      <c r="E749" s="40"/>
    </row>
    <row r="750" spans="5:5">
      <c r="E750" s="40"/>
    </row>
    <row r="751" spans="5:5">
      <c r="E751" s="40"/>
    </row>
    <row r="752" spans="5:5">
      <c r="E752" s="40"/>
    </row>
    <row r="753" spans="5:5">
      <c r="E753" s="40"/>
    </row>
    <row r="754" spans="5:5">
      <c r="E754" s="40"/>
    </row>
    <row r="755" spans="5:5">
      <c r="E755" s="40"/>
    </row>
    <row r="756" spans="5:5">
      <c r="E756" s="40"/>
    </row>
    <row r="757" spans="5:5">
      <c r="E757" s="40"/>
    </row>
    <row r="758" spans="5:5">
      <c r="E758" s="40"/>
    </row>
    <row r="759" spans="5:5">
      <c r="E759" s="40"/>
    </row>
    <row r="760" spans="5:5">
      <c r="E760" s="40"/>
    </row>
    <row r="761" spans="5:5">
      <c r="E761" s="40"/>
    </row>
    <row r="762" spans="5:5">
      <c r="E762" s="40"/>
    </row>
    <row r="763" spans="5:5">
      <c r="E763" s="40"/>
    </row>
    <row r="764" spans="5:5">
      <c r="E764" s="40"/>
    </row>
    <row r="765" spans="5:5">
      <c r="E765" s="40"/>
    </row>
    <row r="766" spans="5:5">
      <c r="E766" s="40"/>
    </row>
    <row r="767" spans="5:5">
      <c r="E767" s="40"/>
    </row>
    <row r="768" spans="5:5">
      <c r="E768" s="40"/>
    </row>
    <row r="769" spans="5:5">
      <c r="E769" s="40"/>
    </row>
    <row r="770" spans="5:5">
      <c r="E770" s="40"/>
    </row>
    <row r="771" spans="5:5">
      <c r="E771" s="40"/>
    </row>
    <row r="772" spans="5:5">
      <c r="E772" s="40"/>
    </row>
    <row r="773" spans="5:5">
      <c r="E773" s="40"/>
    </row>
    <row r="774" spans="5:5">
      <c r="E774" s="40"/>
    </row>
    <row r="775" spans="5:5">
      <c r="E775" s="40"/>
    </row>
    <row r="776" spans="5:5">
      <c r="E776" s="40"/>
    </row>
    <row r="777" spans="5:5">
      <c r="E777" s="40"/>
    </row>
    <row r="778" spans="5:5">
      <c r="E778" s="40"/>
    </row>
    <row r="779" spans="5:5">
      <c r="E779" s="40"/>
    </row>
    <row r="780" spans="5:5">
      <c r="E780" s="40"/>
    </row>
    <row r="781" spans="5:5">
      <c r="E781" s="40"/>
    </row>
    <row r="782" spans="5:5">
      <c r="E782" s="40"/>
    </row>
    <row r="783" spans="5:5">
      <c r="E783" s="40"/>
    </row>
    <row r="784" spans="5:5">
      <c r="E784" s="40"/>
    </row>
    <row r="785" spans="5:5">
      <c r="E785" s="40"/>
    </row>
    <row r="786" spans="5:5">
      <c r="E786" s="40"/>
    </row>
    <row r="787" spans="5:5">
      <c r="E787" s="40"/>
    </row>
    <row r="788" spans="5:5">
      <c r="E788" s="40"/>
    </row>
    <row r="789" spans="5:5">
      <c r="E789" s="40"/>
    </row>
    <row r="790" spans="5:5">
      <c r="E790" s="40"/>
    </row>
    <row r="791" spans="5:5">
      <c r="E791" s="40"/>
    </row>
    <row r="792" spans="5:5">
      <c r="E792" s="40"/>
    </row>
    <row r="793" spans="5:5">
      <c r="E793" s="40"/>
    </row>
    <row r="794" spans="5:5">
      <c r="E794" s="40"/>
    </row>
    <row r="795" spans="5:5">
      <c r="E795" s="40"/>
    </row>
    <row r="796" spans="5:5">
      <c r="E796" s="40"/>
    </row>
    <row r="797" spans="5:5">
      <c r="E797" s="40"/>
    </row>
    <row r="798" spans="5:5">
      <c r="E798" s="40"/>
    </row>
    <row r="799" spans="5:5">
      <c r="E799" s="40"/>
    </row>
    <row r="800" spans="5:5">
      <c r="E800" s="40"/>
    </row>
    <row r="801" spans="5:5">
      <c r="E801" s="40"/>
    </row>
    <row r="802" spans="5:5">
      <c r="E802" s="40"/>
    </row>
    <row r="803" spans="5:5">
      <c r="E803" s="40"/>
    </row>
    <row r="804" spans="5:5">
      <c r="E804" s="40"/>
    </row>
    <row r="805" spans="5:5">
      <c r="E805" s="40"/>
    </row>
    <row r="806" spans="5:5">
      <c r="E806" s="40"/>
    </row>
    <row r="807" spans="5:5">
      <c r="E807" s="40"/>
    </row>
    <row r="808" spans="5:5">
      <c r="E808" s="40"/>
    </row>
    <row r="809" spans="5:5">
      <c r="E809" s="40"/>
    </row>
    <row r="810" spans="5:5">
      <c r="E810" s="40"/>
    </row>
    <row r="811" spans="5:5">
      <c r="E811" s="40"/>
    </row>
    <row r="812" spans="5:5">
      <c r="E812" s="40"/>
    </row>
    <row r="813" spans="5:5">
      <c r="E813" s="40"/>
    </row>
    <row r="814" spans="5:5">
      <c r="E814" s="40"/>
    </row>
    <row r="815" spans="5:5">
      <c r="E815" s="40"/>
    </row>
    <row r="816" spans="5:5">
      <c r="E816" s="40"/>
    </row>
    <row r="817" spans="5:5">
      <c r="E817" s="40"/>
    </row>
    <row r="818" spans="5:5">
      <c r="E818" s="40"/>
    </row>
    <row r="819" spans="5:5">
      <c r="E819" s="40"/>
    </row>
    <row r="820" spans="5:5">
      <c r="E820" s="40"/>
    </row>
    <row r="821" spans="5:5">
      <c r="E821" s="40"/>
    </row>
    <row r="822" spans="5:5">
      <c r="E822" s="40"/>
    </row>
    <row r="823" spans="5:5">
      <c r="E823" s="40"/>
    </row>
    <row r="824" spans="5:5">
      <c r="E824" s="40"/>
    </row>
    <row r="825" spans="5:5">
      <c r="E825" s="40"/>
    </row>
    <row r="826" spans="5:5">
      <c r="E826" s="40"/>
    </row>
    <row r="827" spans="5:5">
      <c r="E827" s="40"/>
    </row>
    <row r="828" spans="5:5">
      <c r="E828" s="40"/>
    </row>
    <row r="829" spans="5:5">
      <c r="E829" s="40"/>
    </row>
    <row r="830" spans="5:5">
      <c r="E830" s="40"/>
    </row>
    <row r="831" spans="5:5">
      <c r="E831" s="40"/>
    </row>
    <row r="832" spans="5:5">
      <c r="E832" s="40"/>
    </row>
    <row r="833" spans="5:5">
      <c r="E833" s="40"/>
    </row>
    <row r="834" spans="5:5">
      <c r="E834" s="40"/>
    </row>
    <row r="835" spans="5:5">
      <c r="E835" s="40"/>
    </row>
    <row r="836" spans="5:5">
      <c r="E836" s="40"/>
    </row>
    <row r="837" spans="5:5">
      <c r="E837" s="40"/>
    </row>
    <row r="838" spans="5:5">
      <c r="E838" s="40"/>
    </row>
    <row r="839" spans="5:5">
      <c r="E839" s="40"/>
    </row>
    <row r="840" spans="5:5">
      <c r="E840" s="40"/>
    </row>
    <row r="841" spans="5:5">
      <c r="E841" s="40"/>
    </row>
    <row r="842" spans="5:5">
      <c r="E842" s="40"/>
    </row>
    <row r="843" spans="5:5">
      <c r="E843" s="40"/>
    </row>
    <row r="844" spans="5:5">
      <c r="E844" s="40"/>
    </row>
    <row r="845" spans="5:5">
      <c r="E845" s="40"/>
    </row>
    <row r="846" spans="5:5">
      <c r="E846" s="40"/>
    </row>
    <row r="847" spans="5:5">
      <c r="E847" s="40"/>
    </row>
    <row r="848" spans="5:5">
      <c r="E848" s="40"/>
    </row>
    <row r="849" spans="5:5">
      <c r="E849" s="40"/>
    </row>
    <row r="850" spans="5:5">
      <c r="E850" s="40"/>
    </row>
    <row r="851" spans="5:5">
      <c r="E851" s="40"/>
    </row>
    <row r="852" spans="5:5">
      <c r="E852" s="40"/>
    </row>
    <row r="853" spans="5:5">
      <c r="E853" s="40"/>
    </row>
    <row r="854" spans="5:5">
      <c r="E854" s="40"/>
    </row>
    <row r="855" spans="5:5">
      <c r="E855" s="40"/>
    </row>
    <row r="856" spans="5:5">
      <c r="E856" s="40"/>
    </row>
    <row r="857" spans="5:5">
      <c r="E857" s="40"/>
    </row>
    <row r="858" spans="5:5">
      <c r="E858" s="40"/>
    </row>
    <row r="859" spans="5:5">
      <c r="E859" s="40"/>
    </row>
    <row r="860" spans="5:5">
      <c r="E860" s="40"/>
    </row>
    <row r="861" spans="5:5">
      <c r="E861" s="40"/>
    </row>
    <row r="862" spans="5:5">
      <c r="E862" s="40"/>
    </row>
    <row r="863" spans="5:5">
      <c r="E863" s="40"/>
    </row>
    <row r="864" spans="5:5">
      <c r="E864" s="40"/>
    </row>
    <row r="865" spans="5:5">
      <c r="E865" s="40"/>
    </row>
    <row r="866" spans="5:5">
      <c r="E866" s="40"/>
    </row>
    <row r="867" spans="5:5">
      <c r="E867" s="40"/>
    </row>
    <row r="868" spans="5:5">
      <c r="E868" s="40"/>
    </row>
    <row r="869" spans="5:5">
      <c r="E869" s="40"/>
    </row>
    <row r="870" spans="5:5">
      <c r="E870" s="40"/>
    </row>
    <row r="871" spans="5:5">
      <c r="E871" s="40"/>
    </row>
    <row r="872" spans="5:5">
      <c r="E872" s="40"/>
    </row>
    <row r="873" spans="5:5">
      <c r="E873" s="40"/>
    </row>
    <row r="874" spans="5:5">
      <c r="E874" s="40"/>
    </row>
    <row r="875" spans="5:5">
      <c r="E875" s="40"/>
    </row>
    <row r="876" spans="5:5">
      <c r="E876" s="40"/>
    </row>
    <row r="877" spans="5:5">
      <c r="E877" s="40"/>
    </row>
    <row r="878" spans="5:5">
      <c r="E878" s="40"/>
    </row>
    <row r="879" spans="5:5">
      <c r="E879" s="40"/>
    </row>
    <row r="880" spans="5:5">
      <c r="E880" s="40"/>
    </row>
    <row r="881" spans="5:5">
      <c r="E881" s="40"/>
    </row>
    <row r="882" spans="5:5">
      <c r="E882" s="40"/>
    </row>
    <row r="883" spans="5:5">
      <c r="E883" s="40"/>
    </row>
    <row r="884" spans="5:5">
      <c r="E884" s="40"/>
    </row>
    <row r="885" spans="5:5">
      <c r="E885" s="40"/>
    </row>
    <row r="886" spans="5:5">
      <c r="E886" s="40"/>
    </row>
    <row r="887" spans="5:5">
      <c r="E887" s="40"/>
    </row>
    <row r="888" spans="5:5">
      <c r="E888" s="40"/>
    </row>
    <row r="889" spans="5:5">
      <c r="E889" s="40"/>
    </row>
    <row r="890" spans="5:5">
      <c r="E890" s="40"/>
    </row>
    <row r="891" spans="5:5">
      <c r="E891" s="40"/>
    </row>
    <row r="892" spans="5:5">
      <c r="E892" s="40"/>
    </row>
    <row r="893" spans="5:5">
      <c r="E893" s="40"/>
    </row>
    <row r="894" spans="5:5">
      <c r="E894" s="40"/>
    </row>
    <row r="895" spans="5:5">
      <c r="E895" s="40"/>
    </row>
    <row r="896" spans="5:5">
      <c r="E896" s="40"/>
    </row>
    <row r="897" spans="5:5">
      <c r="E897" s="40"/>
    </row>
    <row r="898" spans="5:5">
      <c r="E898" s="40"/>
    </row>
    <row r="899" spans="5:5">
      <c r="E899" s="40"/>
    </row>
    <row r="900" spans="5:5">
      <c r="E900" s="40"/>
    </row>
    <row r="901" spans="5:5">
      <c r="E901" s="40"/>
    </row>
    <row r="902" spans="5:5">
      <c r="E902" s="40"/>
    </row>
    <row r="903" spans="5:5">
      <c r="E903" s="40"/>
    </row>
    <row r="904" spans="5:5">
      <c r="E904" s="40"/>
    </row>
    <row r="905" spans="5:5">
      <c r="E905" s="40"/>
    </row>
    <row r="906" spans="5:5">
      <c r="E906" s="40"/>
    </row>
    <row r="907" spans="5:5">
      <c r="E907" s="40"/>
    </row>
    <row r="908" spans="5:5">
      <c r="E908" s="40"/>
    </row>
    <row r="909" spans="5:5">
      <c r="E909" s="40"/>
    </row>
    <row r="910" spans="5:5">
      <c r="E910" s="40"/>
    </row>
    <row r="911" spans="5:5">
      <c r="E911" s="40"/>
    </row>
    <row r="912" spans="5:5">
      <c r="E912" s="40"/>
    </row>
    <row r="913" spans="5:5">
      <c r="E913" s="40"/>
    </row>
    <row r="914" spans="5:5">
      <c r="E914" s="40"/>
    </row>
    <row r="915" spans="5:5">
      <c r="E915" s="40"/>
    </row>
    <row r="916" spans="5:5">
      <c r="E916" s="40"/>
    </row>
    <row r="917" spans="5:5">
      <c r="E917" s="40"/>
    </row>
    <row r="918" spans="5:5">
      <c r="E918" s="40"/>
    </row>
  </sheetData>
  <mergeCells count="2">
    <mergeCell ref="AM4:AO4"/>
    <mergeCell ref="AM3:AP3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4"/>
  <sheetViews>
    <sheetView zoomScale="150" zoomScaleNormal="150" workbookViewId="0">
      <pane ySplit="5" topLeftCell="A6" activePane="bottomLeft" state="frozen"/>
      <selection pane="bottomLeft" activeCell="A225" sqref="A225:C225"/>
    </sheetView>
  </sheetViews>
  <sheetFormatPr baseColWidth="10" defaultRowHeight="16"/>
  <cols>
    <col min="1" max="1" width="17.6640625" bestFit="1" customWidth="1"/>
    <col min="2" max="2" width="62.1640625" bestFit="1" customWidth="1"/>
    <col min="4" max="5" width="11.6640625" bestFit="1" customWidth="1"/>
    <col min="8" max="8" width="13.33203125" bestFit="1" customWidth="1"/>
  </cols>
  <sheetData>
    <row r="1" spans="1:8">
      <c r="A1" s="110"/>
      <c r="B1" s="110"/>
      <c r="C1" s="110"/>
      <c r="D1" s="110"/>
      <c r="E1" s="110"/>
      <c r="F1" s="110"/>
      <c r="G1" s="111"/>
      <c r="H1" s="112"/>
    </row>
    <row r="2" spans="1:8">
      <c r="A2" s="110"/>
      <c r="B2" s="175" t="s">
        <v>719</v>
      </c>
      <c r="C2" s="175"/>
      <c r="D2" s="175"/>
      <c r="E2" s="175"/>
      <c r="F2" s="175"/>
      <c r="G2" s="111"/>
      <c r="H2" s="112"/>
    </row>
    <row r="3" spans="1:8">
      <c r="A3" s="110"/>
      <c r="B3" s="177"/>
      <c r="C3" s="177"/>
      <c r="D3" s="177"/>
      <c r="E3" s="177"/>
      <c r="F3" s="177"/>
      <c r="G3" s="111"/>
      <c r="H3" s="112"/>
    </row>
    <row r="4" spans="1:8" ht="60">
      <c r="A4" s="110"/>
      <c r="B4" s="114" t="s">
        <v>720</v>
      </c>
      <c r="C4" s="113"/>
      <c r="D4" s="176" t="s">
        <v>721</v>
      </c>
      <c r="E4" s="176"/>
      <c r="F4" s="116" t="s">
        <v>722</v>
      </c>
      <c r="G4" s="111"/>
      <c r="H4" s="112"/>
    </row>
    <row r="5" spans="1:8">
      <c r="A5" s="117" t="s">
        <v>723</v>
      </c>
      <c r="B5" s="117" t="s">
        <v>724</v>
      </c>
      <c r="C5" s="117" t="s">
        <v>725</v>
      </c>
      <c r="D5" s="118" t="s">
        <v>726</v>
      </c>
      <c r="E5" s="118" t="s">
        <v>727</v>
      </c>
      <c r="F5" s="119" t="s">
        <v>727</v>
      </c>
      <c r="G5" s="120" t="s">
        <v>728</v>
      </c>
      <c r="H5" s="115" t="s">
        <v>729</v>
      </c>
    </row>
    <row r="6" spans="1:8" s="141" customFormat="1" ht="17" thickBot="1">
      <c r="A6" s="137"/>
      <c r="B6" s="137"/>
      <c r="C6" s="137"/>
      <c r="D6" s="138"/>
      <c r="E6" s="138"/>
      <c r="F6" s="139"/>
      <c r="G6" s="140"/>
      <c r="H6" s="139"/>
    </row>
    <row r="7" spans="1:8" s="141" customFormat="1" ht="17" thickBot="1">
      <c r="A7" s="173" t="s">
        <v>1183</v>
      </c>
      <c r="B7" s="174"/>
      <c r="C7" s="148"/>
      <c r="D7" s="143"/>
      <c r="E7" s="144"/>
      <c r="F7" s="145"/>
      <c r="G7" s="146"/>
      <c r="H7" s="143"/>
    </row>
    <row r="8" spans="1:8">
      <c r="A8" s="136" t="s">
        <v>17</v>
      </c>
      <c r="B8" s="136" t="s">
        <v>901</v>
      </c>
      <c r="C8" s="142">
        <f>IF(A8=Hoja1!A10,Hoja1!AE10)</f>
        <v>3</v>
      </c>
      <c r="D8" s="143">
        <f>IF(A8=Hoja1!A10,Hoja1!AN10)</f>
        <v>2383.7772399999999</v>
      </c>
      <c r="E8" s="144">
        <f t="shared" ref="E8:E29" si="0">+D8*1.16</f>
        <v>2765.1815983999995</v>
      </c>
      <c r="F8" s="145">
        <f t="shared" ref="F8:F29" si="1">E8*1.2</f>
        <v>3318.2179180799994</v>
      </c>
      <c r="G8" s="146"/>
      <c r="H8" s="143">
        <f t="shared" ref="H8:H29" si="2">G8*E8</f>
        <v>0</v>
      </c>
    </row>
    <row r="9" spans="1:8">
      <c r="A9" s="136" t="s">
        <v>277</v>
      </c>
      <c r="B9" s="136" t="s">
        <v>1001</v>
      </c>
      <c r="C9" s="142">
        <f>IF(A9=Hoja1!A149,Hoja1!AE149)</f>
        <v>3</v>
      </c>
      <c r="D9" s="143">
        <f>IF(A9=Hoja1!A149,Hoja1!AN149)</f>
        <v>3124.5919900000004</v>
      </c>
      <c r="E9" s="144">
        <f t="shared" si="0"/>
        <v>3624.5267084000002</v>
      </c>
      <c r="F9" s="145">
        <f t="shared" si="1"/>
        <v>4349.4320500800004</v>
      </c>
      <c r="G9" s="146"/>
      <c r="H9" s="143">
        <f t="shared" si="2"/>
        <v>0</v>
      </c>
    </row>
    <row r="10" spans="1:8">
      <c r="A10" s="136" t="s">
        <v>279</v>
      </c>
      <c r="B10" s="136" t="s">
        <v>1002</v>
      </c>
      <c r="C10" s="142">
        <f>IF(A10=Hoja1!A150,Hoja1!AE150)</f>
        <v>2</v>
      </c>
      <c r="D10" s="143">
        <f>IF(A10=Hoja1!A150,Hoja1!AN150)</f>
        <v>3395.3376199999998</v>
      </c>
      <c r="E10" s="144">
        <f t="shared" si="0"/>
        <v>3938.5916391999995</v>
      </c>
      <c r="F10" s="145">
        <f t="shared" si="1"/>
        <v>4726.3099670399988</v>
      </c>
      <c r="G10" s="146"/>
      <c r="H10" s="143">
        <f t="shared" si="2"/>
        <v>0</v>
      </c>
    </row>
    <row r="11" spans="1:8">
      <c r="A11" s="136" t="s">
        <v>308</v>
      </c>
      <c r="B11" s="136" t="s">
        <v>1010</v>
      </c>
      <c r="C11" s="142">
        <f>IF(A11=Hoja1!A165,Hoja1!AE165)</f>
        <v>0</v>
      </c>
      <c r="D11" s="143">
        <f>IF(A11=Hoja1!A165,Hoja1!AN165)</f>
        <v>1083.7423299999998</v>
      </c>
      <c r="E11" s="144">
        <f t="shared" si="0"/>
        <v>1257.1411027999998</v>
      </c>
      <c r="F11" s="145">
        <f t="shared" si="1"/>
        <v>1508.5693233599998</v>
      </c>
      <c r="G11" s="146"/>
      <c r="H11" s="143">
        <f t="shared" si="2"/>
        <v>0</v>
      </c>
    </row>
    <row r="12" spans="1:8">
      <c r="A12" s="136" t="s">
        <v>311</v>
      </c>
      <c r="B12" s="136" t="s">
        <v>1011</v>
      </c>
      <c r="C12" s="142">
        <f>IF(A12=Hoja1!A167,Hoja1!AE167)</f>
        <v>23</v>
      </c>
      <c r="D12" s="143">
        <f>IF(A12=Hoja1!A167,Hoja1!AN167)</f>
        <v>2305.5168099999996</v>
      </c>
      <c r="E12" s="144">
        <f t="shared" si="0"/>
        <v>2674.3994995999992</v>
      </c>
      <c r="F12" s="145">
        <f t="shared" si="1"/>
        <v>3209.2793995199991</v>
      </c>
      <c r="G12" s="146"/>
      <c r="H12" s="143">
        <f t="shared" si="2"/>
        <v>0</v>
      </c>
    </row>
    <row r="13" spans="1:8">
      <c r="A13" s="136" t="s">
        <v>313</v>
      </c>
      <c r="B13" s="136" t="s">
        <v>1012</v>
      </c>
      <c r="C13" s="142">
        <f>IF(A13=Hoja1!A168,Hoja1!AE168)</f>
        <v>9</v>
      </c>
      <c r="D13" s="143">
        <f>IF(A13=Hoja1!A168,Hoja1!AN168)</f>
        <v>1643.46903</v>
      </c>
      <c r="E13" s="144">
        <f t="shared" si="0"/>
        <v>1906.4240747999997</v>
      </c>
      <c r="F13" s="145">
        <f t="shared" si="1"/>
        <v>2287.7088897599997</v>
      </c>
      <c r="G13" s="146"/>
      <c r="H13" s="143">
        <f t="shared" si="2"/>
        <v>0</v>
      </c>
    </row>
    <row r="14" spans="1:8">
      <c r="A14" s="136" t="s">
        <v>317</v>
      </c>
      <c r="B14" s="136" t="s">
        <v>1014</v>
      </c>
      <c r="C14" s="142">
        <f>IF(A14=Hoja1!A170,Hoja1!AE170)</f>
        <v>3</v>
      </c>
      <c r="D14" s="143">
        <f>IF(A14=Hoja1!A170,Hoja1!AN170)</f>
        <v>1643.46903</v>
      </c>
      <c r="E14" s="144">
        <f t="shared" si="0"/>
        <v>1906.4240747999997</v>
      </c>
      <c r="F14" s="145">
        <f t="shared" si="1"/>
        <v>2287.7088897599997</v>
      </c>
      <c r="G14" s="146"/>
      <c r="H14" s="143">
        <f t="shared" si="2"/>
        <v>0</v>
      </c>
    </row>
    <row r="15" spans="1:8">
      <c r="A15" s="136" t="s">
        <v>319</v>
      </c>
      <c r="B15" s="136" t="s">
        <v>1015</v>
      </c>
      <c r="C15" s="142">
        <f>IF(A15=Hoja1!A171,Hoja1!AE171)</f>
        <v>30</v>
      </c>
      <c r="D15" s="143">
        <f>IF(A15=Hoja1!A171,Hoja1!AN171)</f>
        <v>1182.7709</v>
      </c>
      <c r="E15" s="144">
        <f t="shared" si="0"/>
        <v>1372.014244</v>
      </c>
      <c r="F15" s="145">
        <f t="shared" si="1"/>
        <v>1646.4170927999999</v>
      </c>
      <c r="G15" s="146"/>
      <c r="H15" s="143">
        <f t="shared" si="2"/>
        <v>0</v>
      </c>
    </row>
    <row r="16" spans="1:8">
      <c r="A16" s="136" t="s">
        <v>335</v>
      </c>
      <c r="B16" s="136" t="s">
        <v>1024</v>
      </c>
      <c r="C16" s="142">
        <f>IF(A16=Hoja1!A180,Hoja1!AE180)</f>
        <v>5</v>
      </c>
      <c r="D16" s="143">
        <f>IF(A16=Hoja1!A180,Hoja1!AN180)</f>
        <v>2988.5859999999998</v>
      </c>
      <c r="E16" s="144">
        <f t="shared" si="0"/>
        <v>3466.7597599999995</v>
      </c>
      <c r="F16" s="145">
        <f t="shared" si="1"/>
        <v>4160.111711999999</v>
      </c>
      <c r="G16" s="146"/>
      <c r="H16" s="143">
        <f t="shared" si="2"/>
        <v>0</v>
      </c>
    </row>
    <row r="17" spans="1:8">
      <c r="A17" s="136" t="s">
        <v>339</v>
      </c>
      <c r="B17" s="136" t="s">
        <v>1025</v>
      </c>
      <c r="C17" s="142">
        <f>IF(A17=Hoja1!A182,Hoja1!AE182)</f>
        <v>2</v>
      </c>
      <c r="D17" s="143">
        <f>IF(A17=Hoja1!A182,Hoja1!AN182)</f>
        <v>3291.2436499999994</v>
      </c>
      <c r="E17" s="144">
        <f t="shared" si="0"/>
        <v>3817.8426339999992</v>
      </c>
      <c r="F17" s="145">
        <f t="shared" si="1"/>
        <v>4581.4111607999985</v>
      </c>
      <c r="G17" s="146"/>
      <c r="H17" s="143">
        <f t="shared" si="2"/>
        <v>0</v>
      </c>
    </row>
    <row r="18" spans="1:8">
      <c r="A18" s="136" t="s">
        <v>350</v>
      </c>
      <c r="B18" s="136" t="s">
        <v>1030</v>
      </c>
      <c r="C18" s="142">
        <f>IF(A18=Hoja1!A188,Hoja1!AE188)</f>
        <v>167</v>
      </c>
      <c r="D18" s="143">
        <f>IF(A18=Hoja1!A188,Hoja1!AN188)</f>
        <v>835.03118999999992</v>
      </c>
      <c r="E18" s="144">
        <f t="shared" si="0"/>
        <v>968.63618039999983</v>
      </c>
      <c r="F18" s="145">
        <f t="shared" si="1"/>
        <v>1162.3634164799998</v>
      </c>
      <c r="G18" s="146"/>
      <c r="H18" s="143">
        <f t="shared" si="2"/>
        <v>0</v>
      </c>
    </row>
    <row r="19" spans="1:8">
      <c r="A19" s="136" t="s">
        <v>354</v>
      </c>
      <c r="B19" s="136" t="s">
        <v>1031</v>
      </c>
      <c r="C19" s="142">
        <f>IF(A19=Hoja1!A190,Hoja1!AE190)</f>
        <v>11</v>
      </c>
      <c r="D19" s="143">
        <f>IF(A19=Hoja1!A190,Hoja1!AN190)</f>
        <v>570.36403999999993</v>
      </c>
      <c r="E19" s="144">
        <f t="shared" si="0"/>
        <v>661.62228639999989</v>
      </c>
      <c r="F19" s="145">
        <f t="shared" si="1"/>
        <v>793.94674367999983</v>
      </c>
      <c r="G19" s="146"/>
      <c r="H19" s="143">
        <f t="shared" si="2"/>
        <v>0</v>
      </c>
    </row>
    <row r="20" spans="1:8">
      <c r="A20" s="136" t="s">
        <v>356</v>
      </c>
      <c r="B20" s="136" t="s">
        <v>1032</v>
      </c>
      <c r="C20" s="142">
        <f>IF(A20=Hoja1!A191,Hoja1!AE191)</f>
        <v>26</v>
      </c>
      <c r="D20" s="143">
        <f>IF(A20=Hoja1!A191,Hoja1!AN191)</f>
        <v>795.26779999999985</v>
      </c>
      <c r="E20" s="144">
        <f t="shared" si="0"/>
        <v>922.51064799999972</v>
      </c>
      <c r="F20" s="145">
        <f t="shared" si="1"/>
        <v>1107.0127775999997</v>
      </c>
      <c r="G20" s="146"/>
      <c r="H20" s="143">
        <f t="shared" si="2"/>
        <v>0</v>
      </c>
    </row>
    <row r="21" spans="1:8">
      <c r="A21" s="136" t="s">
        <v>366</v>
      </c>
      <c r="B21" s="136" t="s">
        <v>1036</v>
      </c>
      <c r="C21" s="142">
        <f>IF(A21=Hoja1!A196,Hoja1!AE196)</f>
        <v>130</v>
      </c>
      <c r="D21" s="143">
        <f>IF(A21=Hoja1!A196,Hoja1!AN196)</f>
        <v>1861.0279600000001</v>
      </c>
      <c r="E21" s="144">
        <f t="shared" si="0"/>
        <v>2158.7924336000001</v>
      </c>
      <c r="F21" s="145">
        <f t="shared" si="1"/>
        <v>2590.5509203199999</v>
      </c>
      <c r="G21" s="146"/>
      <c r="H21" s="143">
        <f t="shared" si="2"/>
        <v>0</v>
      </c>
    </row>
    <row r="22" spans="1:8">
      <c r="A22" s="136" t="s">
        <v>368</v>
      </c>
      <c r="B22" s="136" t="s">
        <v>1037</v>
      </c>
      <c r="C22" s="142">
        <f>IF(A22=Hoja1!A197,Hoja1!AE197)</f>
        <v>142</v>
      </c>
      <c r="D22" s="143">
        <f>IF(A22=Hoja1!A197,Hoja1!AN197)</f>
        <v>2874.8677699999998</v>
      </c>
      <c r="E22" s="144">
        <f t="shared" si="0"/>
        <v>3334.8466131999994</v>
      </c>
      <c r="F22" s="145">
        <f t="shared" si="1"/>
        <v>4001.8159358399989</v>
      </c>
      <c r="G22" s="146"/>
      <c r="H22" s="143">
        <f t="shared" si="2"/>
        <v>0</v>
      </c>
    </row>
    <row r="23" spans="1:8">
      <c r="A23" s="136" t="s">
        <v>553</v>
      </c>
      <c r="B23" s="136" t="s">
        <v>1107</v>
      </c>
      <c r="C23" s="142">
        <f>IF(A23=Hoja1!A291,Hoja1!AE291)</f>
        <v>1</v>
      </c>
      <c r="D23" s="143">
        <f>IF(A23=Hoja1!A291,Hoja1!AN291)</f>
        <v>4255.44254</v>
      </c>
      <c r="E23" s="144">
        <f t="shared" si="0"/>
        <v>4936.3133463999993</v>
      </c>
      <c r="F23" s="145">
        <f t="shared" si="1"/>
        <v>5923.5760156799988</v>
      </c>
      <c r="G23" s="146"/>
      <c r="H23" s="143">
        <f t="shared" si="2"/>
        <v>0</v>
      </c>
    </row>
    <row r="24" spans="1:8">
      <c r="A24" s="136" t="s">
        <v>557</v>
      </c>
      <c r="B24" s="136" t="s">
        <v>1108</v>
      </c>
      <c r="C24" s="142">
        <f>IF(A24=Hoja1!A293,Hoja1!AE293)</f>
        <v>2</v>
      </c>
      <c r="D24" s="143">
        <f>IF(A24=Hoja1!A293,Hoja1!AN293)</f>
        <v>5644.6284900000001</v>
      </c>
      <c r="E24" s="144">
        <f t="shared" si="0"/>
        <v>6547.7690483999995</v>
      </c>
      <c r="F24" s="145">
        <f t="shared" si="1"/>
        <v>7857.3228580799987</v>
      </c>
      <c r="G24" s="146"/>
      <c r="H24" s="143">
        <f t="shared" si="2"/>
        <v>0</v>
      </c>
    </row>
    <row r="25" spans="1:8">
      <c r="A25" s="136" t="s">
        <v>558</v>
      </c>
      <c r="B25" s="136" t="s">
        <v>1109</v>
      </c>
      <c r="C25" s="142">
        <f>IF(A25=Hoja1!A294,Hoja1!AE294)</f>
        <v>27</v>
      </c>
      <c r="D25" s="143">
        <f>IF(A25=Hoja1!A294,Hoja1!AN294)</f>
        <v>1215.44273</v>
      </c>
      <c r="E25" s="144">
        <f t="shared" si="0"/>
        <v>1409.9135667999999</v>
      </c>
      <c r="F25" s="145">
        <f t="shared" si="1"/>
        <v>1691.8962801599998</v>
      </c>
      <c r="G25" s="146"/>
      <c r="H25" s="143">
        <f t="shared" si="2"/>
        <v>0</v>
      </c>
    </row>
    <row r="26" spans="1:8">
      <c r="A26" s="147" t="s">
        <v>597</v>
      </c>
      <c r="B26" s="147" t="s">
        <v>1125</v>
      </c>
      <c r="C26" s="142">
        <f>IF(A26=Hoja1!A315,Hoja1!AE315)</f>
        <v>1</v>
      </c>
      <c r="D26" s="143">
        <f>IF(A26=Hoja1!A315,Hoja1!AN315)</f>
        <v>3084.8285999999998</v>
      </c>
      <c r="E26" s="144">
        <f t="shared" si="0"/>
        <v>3578.4011759999994</v>
      </c>
      <c r="F26" s="145">
        <f t="shared" si="1"/>
        <v>4294.0814111999989</v>
      </c>
      <c r="G26" s="146"/>
      <c r="H26" s="143">
        <f t="shared" si="2"/>
        <v>0</v>
      </c>
    </row>
    <row r="27" spans="1:8">
      <c r="A27" s="147" t="s">
        <v>601</v>
      </c>
      <c r="B27" s="147" t="s">
        <v>1126</v>
      </c>
      <c r="C27" s="142">
        <f>IF(A27=Hoja1!A317,Hoja1!AE317)</f>
        <v>89</v>
      </c>
      <c r="D27" s="143">
        <f>IF(A27=Hoja1!A317,Hoja1!AN317)</f>
        <v>415.10953000000001</v>
      </c>
      <c r="E27" s="144">
        <f t="shared" si="0"/>
        <v>481.52705479999997</v>
      </c>
      <c r="F27" s="145">
        <f t="shared" si="1"/>
        <v>577.83246575999999</v>
      </c>
      <c r="G27" s="146"/>
      <c r="H27" s="143">
        <f t="shared" si="2"/>
        <v>0</v>
      </c>
    </row>
    <row r="28" spans="1:8">
      <c r="A28" s="147" t="s">
        <v>605</v>
      </c>
      <c r="B28" s="147" t="s">
        <v>1127</v>
      </c>
      <c r="C28" s="142">
        <f>IF(A28=Hoja1!A319,Hoja1!AE319)</f>
        <v>83</v>
      </c>
      <c r="D28" s="143">
        <f>IF(A28=Hoja1!A319,Hoja1!AN319)</f>
        <v>415.10953000000001</v>
      </c>
      <c r="E28" s="144">
        <f t="shared" si="0"/>
        <v>481.52705479999997</v>
      </c>
      <c r="F28" s="145">
        <f t="shared" si="1"/>
        <v>577.83246575999999</v>
      </c>
      <c r="G28" s="146"/>
      <c r="H28" s="143">
        <f t="shared" si="2"/>
        <v>0</v>
      </c>
    </row>
    <row r="29" spans="1:8">
      <c r="A29" s="147" t="s">
        <v>607</v>
      </c>
      <c r="B29" s="147" t="s">
        <v>1128</v>
      </c>
      <c r="C29" s="142">
        <f>IF(A29=Hoja1!A320,Hoja1!AE320)</f>
        <v>21</v>
      </c>
      <c r="D29" s="143">
        <f>IF(A29=Hoja1!A320,Hoja1!AN320)</f>
        <v>562.51267000000007</v>
      </c>
      <c r="E29" s="144">
        <f t="shared" si="0"/>
        <v>652.5146972</v>
      </c>
      <c r="F29" s="145">
        <f t="shared" si="1"/>
        <v>783.01763663999998</v>
      </c>
      <c r="G29" s="146"/>
      <c r="H29" s="143">
        <f t="shared" si="2"/>
        <v>0</v>
      </c>
    </row>
    <row r="30" spans="1:8" s="141" customFormat="1">
      <c r="A30" s="137"/>
      <c r="B30" s="137"/>
      <c r="C30" s="137"/>
      <c r="D30" s="138"/>
      <c r="E30" s="138"/>
      <c r="F30" s="139"/>
      <c r="G30" s="140"/>
      <c r="H30" s="139"/>
    </row>
    <row r="31" spans="1:8" s="141" customFormat="1" ht="17" thickBot="1">
      <c r="A31" s="137"/>
      <c r="B31" s="137"/>
      <c r="C31" s="137"/>
      <c r="D31" s="138"/>
      <c r="E31" s="138"/>
      <c r="F31" s="139"/>
      <c r="G31" s="140"/>
      <c r="H31" s="139"/>
    </row>
    <row r="32" spans="1:8" s="141" customFormat="1" ht="17" thickBot="1">
      <c r="A32" s="173" t="s">
        <v>1185</v>
      </c>
      <c r="B32" s="174" t="s">
        <v>1185</v>
      </c>
      <c r="C32" s="148"/>
      <c r="D32" s="143"/>
      <c r="E32" s="144"/>
      <c r="F32" s="145"/>
      <c r="G32" s="146"/>
      <c r="H32" s="143"/>
    </row>
    <row r="33" spans="1:8">
      <c r="A33" s="147" t="s">
        <v>661</v>
      </c>
      <c r="B33" s="147" t="s">
        <v>1150</v>
      </c>
      <c r="C33" s="142">
        <f>IF(A33=Hoja1!A348,Hoja1!AE348)</f>
        <v>10</v>
      </c>
      <c r="D33" s="143">
        <f>IF(A33=Hoja1!A348,Hoja1!AN348)</f>
        <v>1857.48218</v>
      </c>
      <c r="E33" s="144">
        <f t="shared" ref="E33:E39" si="3">+D33*1.16</f>
        <v>2154.6793287999999</v>
      </c>
      <c r="F33" s="145">
        <f t="shared" ref="F33:F39" si="4">E33*1.2</f>
        <v>2585.61519456</v>
      </c>
      <c r="G33" s="146"/>
      <c r="H33" s="143">
        <f t="shared" ref="H33:H39" si="5">G33*E33</f>
        <v>0</v>
      </c>
    </row>
    <row r="34" spans="1:8">
      <c r="A34" s="147" t="s">
        <v>663</v>
      </c>
      <c r="B34" s="147" t="s">
        <v>1151</v>
      </c>
      <c r="C34" s="142">
        <f>IF(A34=Hoja1!A349,Hoja1!AE349)</f>
        <v>27</v>
      </c>
      <c r="D34" s="143">
        <f>IF(A34=Hoja1!A349,Hoja1!AN349)</f>
        <v>2192.30512</v>
      </c>
      <c r="E34" s="144">
        <f t="shared" si="3"/>
        <v>2543.0739391999996</v>
      </c>
      <c r="F34" s="145">
        <f t="shared" si="4"/>
        <v>3051.6887270399993</v>
      </c>
      <c r="G34" s="146"/>
      <c r="H34" s="143">
        <f t="shared" si="5"/>
        <v>0</v>
      </c>
    </row>
    <row r="35" spans="1:8">
      <c r="A35" s="147" t="s">
        <v>665</v>
      </c>
      <c r="B35" s="147" t="s">
        <v>1152</v>
      </c>
      <c r="C35" s="142">
        <f>IF(A35=Hoja1!A350,Hoja1!AE350)</f>
        <v>22</v>
      </c>
      <c r="D35" s="143">
        <f>IF(A35=Hoja1!A350,Hoja1!AN350)</f>
        <v>2260.1814799999997</v>
      </c>
      <c r="E35" s="144">
        <f t="shared" si="3"/>
        <v>2621.8105167999997</v>
      </c>
      <c r="F35" s="145">
        <f t="shared" si="4"/>
        <v>3146.1726201599995</v>
      </c>
      <c r="G35" s="146"/>
      <c r="H35" s="143">
        <f t="shared" si="5"/>
        <v>0</v>
      </c>
    </row>
    <row r="36" spans="1:8">
      <c r="A36" s="147" t="s">
        <v>667</v>
      </c>
      <c r="B36" s="147" t="s">
        <v>1153</v>
      </c>
      <c r="C36" s="142">
        <f>IF(A36=Hoja1!A351,Hoja1!AE351)</f>
        <v>9</v>
      </c>
      <c r="D36" s="143">
        <f>IF(A36=Hoja1!A351,Hoja1!AN351)</f>
        <v>5122.6390199999996</v>
      </c>
      <c r="E36" s="144">
        <f t="shared" si="3"/>
        <v>5942.2612631999991</v>
      </c>
      <c r="F36" s="145">
        <f t="shared" si="4"/>
        <v>7130.7135158399988</v>
      </c>
      <c r="G36" s="146"/>
      <c r="H36" s="143">
        <f t="shared" si="5"/>
        <v>0</v>
      </c>
    </row>
    <row r="37" spans="1:8">
      <c r="A37" s="147" t="s">
        <v>669</v>
      </c>
      <c r="B37" s="147" t="s">
        <v>1154</v>
      </c>
      <c r="C37" s="142">
        <f>IF(A37=Hoja1!A352,Hoja1!AE352)</f>
        <v>12</v>
      </c>
      <c r="D37" s="143">
        <f>IF(A37=Hoja1!A352,Hoja1!AN352)</f>
        <v>5122.6390199999996</v>
      </c>
      <c r="E37" s="144">
        <f t="shared" si="3"/>
        <v>5942.2612631999991</v>
      </c>
      <c r="F37" s="145">
        <f t="shared" si="4"/>
        <v>7130.7135158399988</v>
      </c>
      <c r="G37" s="146"/>
      <c r="H37" s="143">
        <f t="shared" si="5"/>
        <v>0</v>
      </c>
    </row>
    <row r="38" spans="1:8">
      <c r="A38" s="147" t="s">
        <v>671</v>
      </c>
      <c r="B38" s="147" t="s">
        <v>1155</v>
      </c>
      <c r="C38" s="142">
        <f>IF(A38=Hoja1!A353,Hoja1!AE353)</f>
        <v>14</v>
      </c>
      <c r="D38" s="143">
        <f>IF(A38=Hoja1!A353,Hoja1!AN353)</f>
        <v>6406.71792</v>
      </c>
      <c r="E38" s="144">
        <f t="shared" si="3"/>
        <v>7431.7927871999991</v>
      </c>
      <c r="F38" s="145">
        <f t="shared" si="4"/>
        <v>8918.1513446399986</v>
      </c>
      <c r="G38" s="146"/>
      <c r="H38" s="143">
        <f t="shared" si="5"/>
        <v>0</v>
      </c>
    </row>
    <row r="39" spans="1:8">
      <c r="A39" s="147" t="s">
        <v>673</v>
      </c>
      <c r="B39" s="147" t="s">
        <v>1156</v>
      </c>
      <c r="C39" s="142">
        <f>IF(A39=Hoja1!A354,Hoja1!AE354)</f>
        <v>24</v>
      </c>
      <c r="D39" s="143">
        <f>IF(A39=Hoja1!A354,Hoja1!AN354)</f>
        <v>4779.9647099999993</v>
      </c>
      <c r="E39" s="144">
        <f t="shared" si="3"/>
        <v>5544.7590635999986</v>
      </c>
      <c r="F39" s="145">
        <f t="shared" si="4"/>
        <v>6653.7108763199985</v>
      </c>
      <c r="G39" s="146"/>
      <c r="H39" s="143">
        <f t="shared" si="5"/>
        <v>0</v>
      </c>
    </row>
    <row r="40" spans="1:8" s="141" customFormat="1">
      <c r="A40" s="137"/>
      <c r="B40" s="137"/>
      <c r="C40" s="137"/>
      <c r="D40" s="138"/>
      <c r="E40" s="138"/>
      <c r="F40" s="139"/>
      <c r="G40" s="140"/>
      <c r="H40" s="139"/>
    </row>
    <row r="41" spans="1:8" s="141" customFormat="1" ht="17" thickBot="1">
      <c r="A41" s="137"/>
      <c r="B41" s="137"/>
      <c r="C41" s="137"/>
      <c r="D41" s="138"/>
      <c r="E41" s="138"/>
      <c r="F41" s="139"/>
      <c r="G41" s="140"/>
      <c r="H41" s="139"/>
    </row>
    <row r="42" spans="1:8" s="141" customFormat="1" ht="17" thickBot="1">
      <c r="A42" s="173" t="s">
        <v>1180</v>
      </c>
      <c r="B42" s="174" t="s">
        <v>1180</v>
      </c>
      <c r="C42" s="148"/>
      <c r="D42" s="143"/>
      <c r="E42" s="144"/>
      <c r="F42" s="145"/>
      <c r="G42" s="146"/>
      <c r="H42" s="143"/>
    </row>
    <row r="43" spans="1:8">
      <c r="A43" s="136" t="s">
        <v>11</v>
      </c>
      <c r="B43" s="136" t="s">
        <v>1162</v>
      </c>
      <c r="C43" s="142">
        <f>IF(A43=Hoja1!A7,Hoja1!AE7)</f>
        <v>10</v>
      </c>
      <c r="D43" s="143">
        <f>IF(A43=Hoja1!A7,Hoja1!AN7)</f>
        <v>4902.2941199999996</v>
      </c>
      <c r="E43" s="144">
        <f>+D43*1.16</f>
        <v>5686.6611791999994</v>
      </c>
      <c r="F43" s="145">
        <f>E43*1.2</f>
        <v>6823.9934150399995</v>
      </c>
      <c r="G43" s="146"/>
      <c r="H43" s="143">
        <f>G43*E43</f>
        <v>0</v>
      </c>
    </row>
    <row r="44" spans="1:8">
      <c r="A44" s="136" t="s">
        <v>13</v>
      </c>
      <c r="B44" s="136" t="s">
        <v>1163</v>
      </c>
      <c r="C44" s="142">
        <f>IF(A44=Hoja1!A8,Hoja1!AE8)</f>
        <v>10</v>
      </c>
      <c r="D44" s="143">
        <f>IF(A44=Hoja1!A8,Hoja1!AN8)</f>
        <v>4315.2142599999997</v>
      </c>
      <c r="E44" s="144">
        <f t="shared" ref="E44:E166" si="6">+D44*1.16</f>
        <v>5005.6485415999996</v>
      </c>
      <c r="F44" s="145">
        <f t="shared" ref="F44:F166" si="7">E44*1.2</f>
        <v>6006.7782499199993</v>
      </c>
      <c r="G44" s="146"/>
      <c r="H44" s="143">
        <f t="shared" ref="H44:H166" si="8">G44*E44</f>
        <v>0</v>
      </c>
    </row>
    <row r="45" spans="1:8">
      <c r="A45" s="136" t="s">
        <v>15</v>
      </c>
      <c r="B45" s="136" t="s">
        <v>1164</v>
      </c>
      <c r="C45" s="142">
        <f>IF(A45=Hoja1!A9,Hoja1!AE9)</f>
        <v>4</v>
      </c>
      <c r="D45" s="143">
        <f>IF(A45=Hoja1!A9,Hoja1!AN9)</f>
        <v>5789.7521999999999</v>
      </c>
      <c r="E45" s="144">
        <f t="shared" si="6"/>
        <v>6716.1125519999996</v>
      </c>
      <c r="F45" s="145">
        <f t="shared" si="7"/>
        <v>8059.3350623999995</v>
      </c>
      <c r="G45" s="146"/>
      <c r="H45" s="143">
        <f t="shared" si="8"/>
        <v>0</v>
      </c>
    </row>
    <row r="46" spans="1:8">
      <c r="A46" s="136" t="s">
        <v>50</v>
      </c>
      <c r="B46" s="136" t="s">
        <v>917</v>
      </c>
      <c r="C46" s="142">
        <f>IF(A46=Hoja1!A30,Hoja1!AE30)</f>
        <v>3</v>
      </c>
      <c r="D46" s="143">
        <f>IF(A46=Hoja1!A30,Hoja1!AN30)</f>
        <v>7967.8742000000002</v>
      </c>
      <c r="E46" s="144">
        <f>+D46*1.16</f>
        <v>9242.7340719999993</v>
      </c>
      <c r="F46" s="145">
        <f>E46*1.2</f>
        <v>11091.280886399998</v>
      </c>
      <c r="G46" s="146"/>
      <c r="H46" s="143">
        <f>G46*E46</f>
        <v>0</v>
      </c>
    </row>
    <row r="47" spans="1:8">
      <c r="A47" s="136" t="s">
        <v>52</v>
      </c>
      <c r="B47" s="136" t="s">
        <v>1165</v>
      </c>
      <c r="C47" s="142">
        <f>IF(A47=Hoja1!A31,Hoja1!AE31)</f>
        <v>2</v>
      </c>
      <c r="D47" s="143">
        <f>IF(A47=Hoja1!A31,Hoja1!AN31)</f>
        <v>4416.2689900000005</v>
      </c>
      <c r="E47" s="144">
        <f>+D47*1.16</f>
        <v>5122.8720284000001</v>
      </c>
      <c r="F47" s="145">
        <f>E47*1.2</f>
        <v>6147.4464340799996</v>
      </c>
      <c r="G47" s="146"/>
      <c r="H47" s="143">
        <f>G47*E47</f>
        <v>0</v>
      </c>
    </row>
    <row r="48" spans="1:8">
      <c r="A48" s="136" t="s">
        <v>54</v>
      </c>
      <c r="B48" s="136" t="s">
        <v>1166</v>
      </c>
      <c r="C48" s="142">
        <f>IF(A48=Hoja1!A32,Hoja1!AE32)</f>
        <v>4</v>
      </c>
      <c r="D48" s="143">
        <f>IF(A48=Hoja1!A32,Hoja1!AN32)</f>
        <v>8233.8077000000012</v>
      </c>
      <c r="E48" s="144">
        <f>+D48*1.16</f>
        <v>9551.2169320000012</v>
      </c>
      <c r="F48" s="145">
        <f>E48*1.2</f>
        <v>11461.460318400001</v>
      </c>
      <c r="G48" s="146"/>
      <c r="H48" s="143">
        <f>G48*E48</f>
        <v>0</v>
      </c>
    </row>
    <row r="49" spans="1:8">
      <c r="A49" s="136" t="s">
        <v>56</v>
      </c>
      <c r="B49" s="136" t="s">
        <v>1167</v>
      </c>
      <c r="C49" s="142">
        <f>IF(A49=Hoja1!A33,Hoja1!AE33)</f>
        <v>2</v>
      </c>
      <c r="D49" s="143">
        <f>IF(A49=Hoja1!A33,Hoja1!AN33)</f>
        <v>4188.8325299999988</v>
      </c>
      <c r="E49" s="144">
        <f>+D49*1.16</f>
        <v>4859.0457347999982</v>
      </c>
      <c r="F49" s="145">
        <f>E49*1.2</f>
        <v>5830.8548817599976</v>
      </c>
      <c r="G49" s="146"/>
      <c r="H49" s="143">
        <f>G49*E49</f>
        <v>0</v>
      </c>
    </row>
    <row r="50" spans="1:8">
      <c r="A50" s="136" t="s">
        <v>302</v>
      </c>
      <c r="B50" s="136" t="s">
        <v>1009</v>
      </c>
      <c r="C50" s="142">
        <f>IF(A50=Hoja1!A162,Hoja1!AE162)</f>
        <v>1</v>
      </c>
      <c r="D50" s="143">
        <f>IF(A50=Hoja1!A162,Hoja1!AN162)</f>
        <v>1042.7125899999999</v>
      </c>
      <c r="E50" s="144">
        <f>+D50*1.16</f>
        <v>1209.5466043999998</v>
      </c>
      <c r="F50" s="145">
        <f>E50*1.2</f>
        <v>1451.4559252799997</v>
      </c>
      <c r="G50" s="146"/>
      <c r="H50" s="143">
        <f>G50*E50</f>
        <v>0</v>
      </c>
    </row>
    <row r="51" spans="1:8">
      <c r="A51" s="136"/>
      <c r="B51" s="136"/>
      <c r="C51" s="142"/>
      <c r="D51" s="143"/>
      <c r="E51" s="144"/>
      <c r="F51" s="145"/>
      <c r="G51" s="146"/>
      <c r="H51" s="143"/>
    </row>
    <row r="52" spans="1:8" s="141" customFormat="1" ht="17" thickBot="1">
      <c r="A52" s="136"/>
      <c r="B52" s="136"/>
      <c r="C52" s="142"/>
      <c r="D52" s="143"/>
      <c r="E52" s="144"/>
      <c r="F52" s="145"/>
      <c r="G52" s="146"/>
      <c r="H52" s="143"/>
    </row>
    <row r="53" spans="1:8" s="141" customFormat="1" ht="17" thickBot="1">
      <c r="A53" s="173" t="s">
        <v>1181</v>
      </c>
      <c r="B53" s="174" t="s">
        <v>1181</v>
      </c>
      <c r="C53" s="148"/>
      <c r="D53" s="143"/>
      <c r="E53" s="144"/>
      <c r="F53" s="145"/>
      <c r="G53" s="146"/>
      <c r="H53" s="143"/>
    </row>
    <row r="54" spans="1:8">
      <c r="A54" s="136" t="s">
        <v>19</v>
      </c>
      <c r="B54" s="136" t="s">
        <v>902</v>
      </c>
      <c r="C54" s="142">
        <f>IF(A54=Hoja1!A11,Hoja1!AE11)</f>
        <v>2</v>
      </c>
      <c r="D54" s="143">
        <f>IF(A54=Hoja1!A11,Hoja1!AN11)</f>
        <v>2156.5940500000002</v>
      </c>
      <c r="E54" s="144">
        <f t="shared" ref="E54:E65" si="9">+D54*1.16</f>
        <v>2501.6490979999999</v>
      </c>
      <c r="F54" s="145">
        <f t="shared" ref="F54:F65" si="10">E54*1.2</f>
        <v>3001.9789175999999</v>
      </c>
      <c r="G54" s="146"/>
      <c r="H54" s="143">
        <f t="shared" ref="H54:H65" si="11">G54*E54</f>
        <v>0</v>
      </c>
    </row>
    <row r="55" spans="1:8">
      <c r="A55" s="136" t="s">
        <v>30</v>
      </c>
      <c r="B55" s="136" t="s">
        <v>905</v>
      </c>
      <c r="C55" s="142">
        <f>IF(A55=Hoja1!A16,Hoja1!AE16)</f>
        <v>25</v>
      </c>
      <c r="D55" s="143">
        <f>IF(A55=Hoja1!A16,Hoja1!AN16)</f>
        <v>1761.4928500000001</v>
      </c>
      <c r="E55" s="144">
        <f t="shared" si="9"/>
        <v>2043.3317059999999</v>
      </c>
      <c r="F55" s="145">
        <f t="shared" si="10"/>
        <v>2451.9980471999997</v>
      </c>
      <c r="G55" s="146"/>
      <c r="H55" s="143">
        <f t="shared" si="11"/>
        <v>0</v>
      </c>
    </row>
    <row r="56" spans="1:8">
      <c r="A56" s="136" t="s">
        <v>32</v>
      </c>
      <c r="B56" s="136" t="s">
        <v>906</v>
      </c>
      <c r="C56" s="142">
        <f>IF(A56=Hoja1!A17,Hoja1!AE17)</f>
        <v>24</v>
      </c>
      <c r="D56" s="143">
        <f>IF(A56=Hoja1!A17,Hoja1!AN17)</f>
        <v>1613.3299000000002</v>
      </c>
      <c r="E56" s="144">
        <f t="shared" si="9"/>
        <v>1871.4626840000001</v>
      </c>
      <c r="F56" s="145">
        <f t="shared" si="10"/>
        <v>2245.7552208000002</v>
      </c>
      <c r="G56" s="146"/>
      <c r="H56" s="143">
        <f t="shared" si="11"/>
        <v>0</v>
      </c>
    </row>
    <row r="57" spans="1:8">
      <c r="A57" s="136" t="s">
        <v>78</v>
      </c>
      <c r="B57" s="136" t="s">
        <v>891</v>
      </c>
      <c r="C57" s="142">
        <f>IF(A57=Hoja1!A46,Hoja1!AE46)</f>
        <v>9</v>
      </c>
      <c r="D57" s="143">
        <f>IF(A57=Hoja1!A46,Hoja1!AN46)</f>
        <v>1889.14093</v>
      </c>
      <c r="E57" s="144">
        <f t="shared" si="9"/>
        <v>2191.4034787999999</v>
      </c>
      <c r="F57" s="145">
        <f t="shared" si="10"/>
        <v>2629.68417456</v>
      </c>
      <c r="G57" s="146"/>
      <c r="H57" s="143">
        <f t="shared" si="11"/>
        <v>0</v>
      </c>
    </row>
    <row r="58" spans="1:8">
      <c r="A58" s="136" t="s">
        <v>315</v>
      </c>
      <c r="B58" s="136" t="s">
        <v>1013</v>
      </c>
      <c r="C58" s="142">
        <f>IF(A58=Hoja1!A169,Hoja1!AE169)</f>
        <v>3</v>
      </c>
      <c r="D58" s="143">
        <f>IF(A58=Hoja1!A169,Hoja1!AN169)</f>
        <v>3443.2056499999994</v>
      </c>
      <c r="E58" s="144">
        <f t="shared" si="9"/>
        <v>3994.1185539999992</v>
      </c>
      <c r="F58" s="145">
        <f t="shared" si="10"/>
        <v>4792.9422647999991</v>
      </c>
      <c r="G58" s="146"/>
      <c r="H58" s="143">
        <f t="shared" si="11"/>
        <v>0</v>
      </c>
    </row>
    <row r="59" spans="1:8">
      <c r="A59" s="136" t="s">
        <v>325</v>
      </c>
      <c r="B59" s="136" t="s">
        <v>1019</v>
      </c>
      <c r="C59" s="142">
        <f>IF(A59=Hoja1!A175,Hoja1!AE175)</f>
        <v>268</v>
      </c>
      <c r="D59" s="143">
        <f>IF(A59=Hoja1!A175,Hoja1!AN175)</f>
        <v>2788.5026999999995</v>
      </c>
      <c r="E59" s="144">
        <f t="shared" si="9"/>
        <v>3234.6631319999992</v>
      </c>
      <c r="F59" s="145">
        <f t="shared" si="10"/>
        <v>3881.5957583999989</v>
      </c>
      <c r="G59" s="146"/>
      <c r="H59" s="143">
        <f t="shared" si="11"/>
        <v>0</v>
      </c>
    </row>
    <row r="60" spans="1:8">
      <c r="A60" s="136" t="s">
        <v>327</v>
      </c>
      <c r="B60" s="136" t="s">
        <v>1020</v>
      </c>
      <c r="C60" s="142">
        <f>IF(A60=Hoja1!A176,Hoja1!AE176)</f>
        <v>3</v>
      </c>
      <c r="D60" s="143">
        <f>IF(A60=Hoja1!A176,Hoja1!AN176)</f>
        <v>3310.9987099999994</v>
      </c>
      <c r="E60" s="144">
        <f t="shared" si="9"/>
        <v>3840.7585035999991</v>
      </c>
      <c r="F60" s="145">
        <f t="shared" si="10"/>
        <v>4608.9102043199991</v>
      </c>
      <c r="G60" s="146"/>
      <c r="H60" s="143">
        <f t="shared" si="11"/>
        <v>0</v>
      </c>
    </row>
    <row r="61" spans="1:8">
      <c r="A61" s="136" t="s">
        <v>358</v>
      </c>
      <c r="B61" s="136" t="s">
        <v>1033</v>
      </c>
      <c r="C61" s="142">
        <f>IF(A61=Hoja1!A192,Hoja1!AE192)</f>
        <v>71</v>
      </c>
      <c r="D61" s="143">
        <f>IF(A61=Hoja1!A192,Hoja1!AN192)</f>
        <v>2839.6632399999999</v>
      </c>
      <c r="E61" s="144">
        <f t="shared" si="9"/>
        <v>3294.0093583999997</v>
      </c>
      <c r="F61" s="145">
        <f t="shared" si="10"/>
        <v>3952.8112300799994</v>
      </c>
      <c r="G61" s="146"/>
      <c r="H61" s="143">
        <f t="shared" si="11"/>
        <v>0</v>
      </c>
    </row>
    <row r="62" spans="1:8">
      <c r="A62" s="136" t="s">
        <v>360</v>
      </c>
      <c r="B62" s="136" t="s">
        <v>1034</v>
      </c>
      <c r="C62" s="142">
        <f>IF(A62=Hoja1!A193,Hoja1!AE193)</f>
        <v>91</v>
      </c>
      <c r="D62" s="143">
        <f>IF(A62=Hoja1!A193,Hoja1!AN193)</f>
        <v>3303.9071499999995</v>
      </c>
      <c r="E62" s="144">
        <f t="shared" si="9"/>
        <v>3832.5322939999992</v>
      </c>
      <c r="F62" s="145">
        <f t="shared" si="10"/>
        <v>4599.0387527999992</v>
      </c>
      <c r="G62" s="146"/>
      <c r="H62" s="143">
        <f t="shared" si="11"/>
        <v>0</v>
      </c>
    </row>
    <row r="63" spans="1:8">
      <c r="A63" s="136" t="s">
        <v>362</v>
      </c>
      <c r="B63" s="136" t="s">
        <v>1035</v>
      </c>
      <c r="C63" s="142">
        <f>IF(A63=Hoja1!A194,Hoja1!AE194)</f>
        <v>0</v>
      </c>
      <c r="D63" s="143">
        <f>IF(A63=Hoja1!A194,Hoja1!AN194)</f>
        <v>2826.2399300000002</v>
      </c>
      <c r="E63" s="144">
        <f t="shared" si="9"/>
        <v>3278.4383188000002</v>
      </c>
      <c r="F63" s="145">
        <f t="shared" si="10"/>
        <v>3934.12598256</v>
      </c>
      <c r="G63" s="146"/>
      <c r="H63" s="143">
        <f t="shared" si="11"/>
        <v>0</v>
      </c>
    </row>
    <row r="64" spans="1:8">
      <c r="A64" s="147" t="s">
        <v>586</v>
      </c>
      <c r="B64" s="147" t="s">
        <v>1121</v>
      </c>
      <c r="C64" s="142">
        <f>IF(A64=Hoja1!A309,Hoja1!AE309)</f>
        <v>11</v>
      </c>
      <c r="D64" s="143">
        <f>IF(A64=Hoja1!A309,Hoja1!AN309)</f>
        <v>3477.3971000000001</v>
      </c>
      <c r="E64" s="144">
        <f t="shared" si="9"/>
        <v>4033.780636</v>
      </c>
      <c r="F64" s="145">
        <f t="shared" si="10"/>
        <v>4840.5367631999998</v>
      </c>
      <c r="G64" s="146"/>
      <c r="H64" s="143">
        <f t="shared" si="11"/>
        <v>0</v>
      </c>
    </row>
    <row r="65" spans="1:8">
      <c r="A65" s="147" t="s">
        <v>588</v>
      </c>
      <c r="B65" s="147" t="s">
        <v>1122</v>
      </c>
      <c r="C65" s="142">
        <f>IF(A65=Hoja1!A310,Hoja1!AE310)</f>
        <v>8</v>
      </c>
      <c r="D65" s="143">
        <f>IF(A65=Hoja1!A310,Hoja1!AN310)</f>
        <v>3861.3544200000001</v>
      </c>
      <c r="E65" s="144">
        <f t="shared" si="9"/>
        <v>4479.1711272000002</v>
      </c>
      <c r="F65" s="145">
        <f t="shared" si="10"/>
        <v>5375.0053526399997</v>
      </c>
      <c r="G65" s="146"/>
      <c r="H65" s="143">
        <f t="shared" si="11"/>
        <v>0</v>
      </c>
    </row>
    <row r="66" spans="1:8" s="141" customFormat="1">
      <c r="A66" s="136"/>
      <c r="B66" s="136"/>
      <c r="C66" s="142"/>
      <c r="D66" s="143"/>
      <c r="E66" s="144"/>
      <c r="F66" s="145"/>
      <c r="G66" s="146"/>
      <c r="H66" s="143"/>
    </row>
    <row r="67" spans="1:8" s="141" customFormat="1" ht="17" thickBot="1">
      <c r="A67" s="136"/>
      <c r="B67" s="136"/>
      <c r="C67" s="142"/>
      <c r="D67" s="143"/>
      <c r="E67" s="144"/>
      <c r="F67" s="145"/>
      <c r="G67" s="146"/>
      <c r="H67" s="143"/>
    </row>
    <row r="68" spans="1:8" ht="17" thickBot="1">
      <c r="A68" s="173" t="s">
        <v>1187</v>
      </c>
      <c r="B68" s="174" t="s">
        <v>1187</v>
      </c>
      <c r="C68" s="148"/>
      <c r="D68" s="141"/>
      <c r="E68" s="141"/>
      <c r="F68" s="141"/>
      <c r="G68" s="141"/>
      <c r="H68" s="141"/>
    </row>
    <row r="69" spans="1:8">
      <c r="A69" s="136" t="s">
        <v>714</v>
      </c>
      <c r="B69" s="136" t="s">
        <v>972</v>
      </c>
      <c r="C69" s="142">
        <f>IF(A69=Hoja1!A116,Hoja1!AE116)</f>
        <v>55</v>
      </c>
      <c r="D69" s="143">
        <f>IF(A69=Hoja1!A116,Hoja1!AN116)</f>
        <v>1078.6769300000001</v>
      </c>
      <c r="E69" s="144">
        <f t="shared" ref="E69:E77" si="12">+D69*1.16</f>
        <v>1251.2652387999999</v>
      </c>
      <c r="F69" s="145">
        <f t="shared" ref="F69:F77" si="13">E69*1.2</f>
        <v>1501.5182865599998</v>
      </c>
      <c r="G69" s="146"/>
      <c r="H69" s="143">
        <f t="shared" ref="H69:H77" si="14">G69*E69</f>
        <v>0</v>
      </c>
    </row>
    <row r="70" spans="1:8">
      <c r="A70" s="136" t="s">
        <v>715</v>
      </c>
      <c r="B70" s="136" t="s">
        <v>973</v>
      </c>
      <c r="C70" s="142">
        <f>IF(A70=Hoja1!A117,Hoja1!AE117)</f>
        <v>44</v>
      </c>
      <c r="D70" s="143">
        <f>IF(A70=Hoja1!A117,Hoja1!AN117)</f>
        <v>812.74342999999999</v>
      </c>
      <c r="E70" s="144">
        <f t="shared" si="12"/>
        <v>942.78237879999995</v>
      </c>
      <c r="F70" s="145">
        <f t="shared" si="13"/>
        <v>1131.3388545599998</v>
      </c>
      <c r="G70" s="146"/>
      <c r="H70" s="143">
        <f t="shared" si="14"/>
        <v>0</v>
      </c>
    </row>
    <row r="71" spans="1:8">
      <c r="A71" s="136" t="s">
        <v>217</v>
      </c>
      <c r="B71" s="136" t="s">
        <v>975</v>
      </c>
      <c r="C71" s="142">
        <f>IF(A71=Hoja1!A119,Hoja1!AE119)</f>
        <v>29</v>
      </c>
      <c r="D71" s="143">
        <f>IF(A71=Hoja1!A119,Hoja1!AN119)</f>
        <v>445.50192999999996</v>
      </c>
      <c r="E71" s="144">
        <f t="shared" si="12"/>
        <v>516.78223879999996</v>
      </c>
      <c r="F71" s="145">
        <f t="shared" si="13"/>
        <v>620.13868655999988</v>
      </c>
      <c r="G71" s="146"/>
      <c r="H71" s="143">
        <f t="shared" si="14"/>
        <v>0</v>
      </c>
    </row>
    <row r="72" spans="1:8">
      <c r="A72" s="136" t="s">
        <v>221</v>
      </c>
      <c r="B72" s="136" t="s">
        <v>977</v>
      </c>
      <c r="C72" s="142">
        <f>IF(A72=Hoja1!A121,Hoja1!AE121)</f>
        <v>35</v>
      </c>
      <c r="D72" s="143">
        <f>IF(A72=Hoja1!A121,Hoja1!AN121)</f>
        <v>489.57090999999991</v>
      </c>
      <c r="E72" s="144">
        <f t="shared" si="12"/>
        <v>567.90225559999988</v>
      </c>
      <c r="F72" s="145">
        <f t="shared" si="13"/>
        <v>681.48270671999978</v>
      </c>
      <c r="G72" s="146"/>
      <c r="H72" s="143">
        <f t="shared" si="14"/>
        <v>0</v>
      </c>
    </row>
    <row r="73" spans="1:8">
      <c r="A73" s="136" t="s">
        <v>223</v>
      </c>
      <c r="B73" s="136" t="s">
        <v>978</v>
      </c>
      <c r="C73" s="142">
        <f>IF(A73=Hoja1!A122,Hoja1!AE122)</f>
        <v>8</v>
      </c>
      <c r="D73" s="143">
        <f>IF(A73=Hoja1!A122,Hoja1!AN122)</f>
        <v>546.30339000000004</v>
      </c>
      <c r="E73" s="144">
        <f t="shared" si="12"/>
        <v>633.71193240000002</v>
      </c>
      <c r="F73" s="145">
        <f t="shared" si="13"/>
        <v>760.45431887999996</v>
      </c>
      <c r="G73" s="146"/>
      <c r="H73" s="143">
        <f t="shared" si="14"/>
        <v>0</v>
      </c>
    </row>
    <row r="74" spans="1:8">
      <c r="A74" s="136" t="s">
        <v>560</v>
      </c>
      <c r="B74" s="136" t="s">
        <v>1110</v>
      </c>
      <c r="C74" s="142">
        <f>IF(A74=Hoja1!A295,Hoja1!AE295)</f>
        <v>313</v>
      </c>
      <c r="D74" s="143">
        <f>IF(A74=Hoja1!A295,Hoja1!AN295)</f>
        <v>14.942929999999999</v>
      </c>
      <c r="E74" s="144">
        <f t="shared" si="12"/>
        <v>17.333798799999997</v>
      </c>
      <c r="F74" s="145">
        <f t="shared" si="13"/>
        <v>20.800558559999995</v>
      </c>
      <c r="G74" s="146"/>
      <c r="H74" s="143">
        <f t="shared" si="14"/>
        <v>0</v>
      </c>
    </row>
    <row r="75" spans="1:8">
      <c r="A75" s="136" t="s">
        <v>562</v>
      </c>
      <c r="B75" s="136" t="s">
        <v>1111</v>
      </c>
      <c r="C75" s="142">
        <f>IF(A75=Hoja1!A296,Hoja1!AE296)</f>
        <v>263</v>
      </c>
      <c r="D75" s="143">
        <f>IF(A75=Hoja1!A296,Hoja1!AN296)</f>
        <v>20.008330000000004</v>
      </c>
      <c r="E75" s="144">
        <f t="shared" si="12"/>
        <v>23.209662800000004</v>
      </c>
      <c r="F75" s="145">
        <f t="shared" si="13"/>
        <v>27.851595360000005</v>
      </c>
      <c r="G75" s="146"/>
      <c r="H75" s="143">
        <f t="shared" si="14"/>
        <v>0</v>
      </c>
    </row>
    <row r="76" spans="1:8">
      <c r="A76" s="136" t="s">
        <v>568</v>
      </c>
      <c r="B76" s="136" t="s">
        <v>1113</v>
      </c>
      <c r="C76" s="142">
        <f>IF(A76=Hoja1!A299,Hoja1!AE299)</f>
        <v>195</v>
      </c>
      <c r="D76" s="143">
        <f>IF(A76=Hoja1!A299,Hoja1!AN299)</f>
        <v>47.868029999999997</v>
      </c>
      <c r="E76" s="144">
        <f t="shared" si="12"/>
        <v>55.526914799999993</v>
      </c>
      <c r="F76" s="145">
        <f t="shared" si="13"/>
        <v>66.632297759999986</v>
      </c>
      <c r="G76" s="146"/>
      <c r="H76" s="143">
        <f t="shared" si="14"/>
        <v>0</v>
      </c>
    </row>
    <row r="77" spans="1:8">
      <c r="A77" s="147" t="s">
        <v>609</v>
      </c>
      <c r="B77" s="147" t="s">
        <v>1129</v>
      </c>
      <c r="C77" s="142">
        <f>IF(A77=Hoja1!A321,Hoja1!AE321)</f>
        <v>125</v>
      </c>
      <c r="D77" s="143">
        <f>IF(A77=Hoja1!A321,Hoja1!AN321)</f>
        <v>52.933429999999994</v>
      </c>
      <c r="E77" s="144">
        <f t="shared" si="12"/>
        <v>61.402778799999986</v>
      </c>
      <c r="F77" s="145">
        <f t="shared" si="13"/>
        <v>73.683334559999977</v>
      </c>
      <c r="G77" s="146"/>
      <c r="H77" s="143">
        <f t="shared" si="14"/>
        <v>0</v>
      </c>
    </row>
    <row r="78" spans="1:8" s="141" customFormat="1">
      <c r="A78" s="136"/>
      <c r="B78" s="136"/>
      <c r="C78" s="142"/>
      <c r="D78" s="143"/>
      <c r="E78" s="144"/>
      <c r="F78" s="145"/>
      <c r="G78" s="146"/>
      <c r="H78" s="143"/>
    </row>
    <row r="79" spans="1:8" s="141" customFormat="1" ht="17" thickBot="1">
      <c r="A79" s="136"/>
      <c r="B79" s="136"/>
      <c r="C79" s="142"/>
      <c r="D79" s="143"/>
      <c r="E79" s="144"/>
      <c r="F79" s="145"/>
      <c r="G79" s="146"/>
      <c r="H79" s="143"/>
    </row>
    <row r="80" spans="1:8" ht="17" thickBot="1">
      <c r="A80" s="173" t="s">
        <v>1192</v>
      </c>
      <c r="B80" s="174" t="s">
        <v>1186</v>
      </c>
      <c r="C80" s="148"/>
      <c r="D80" s="141"/>
      <c r="E80" s="141"/>
      <c r="F80" s="141"/>
      <c r="G80" s="141"/>
      <c r="H80" s="141"/>
    </row>
    <row r="81" spans="1:8">
      <c r="A81" s="136" t="s">
        <v>122</v>
      </c>
      <c r="B81" s="136" t="s">
        <v>934</v>
      </c>
      <c r="C81" s="142">
        <f>IF(A81=Hoja1!A69,Hoja1!AE69)</f>
        <v>140</v>
      </c>
      <c r="D81" s="143">
        <f>IF(A81=Hoja1!A69,Hoja1!AN69)</f>
        <v>48.374569999999999</v>
      </c>
      <c r="E81" s="144">
        <f t="shared" ref="E81:E100" si="15">+D81*1.16</f>
        <v>56.114501199999992</v>
      </c>
      <c r="F81" s="145">
        <f t="shared" ref="F81:F100" si="16">E81*1.2</f>
        <v>67.337401439999994</v>
      </c>
      <c r="G81" s="146"/>
      <c r="H81" s="143">
        <f t="shared" ref="H81:H100" si="17">G81*E81</f>
        <v>0</v>
      </c>
    </row>
    <row r="82" spans="1:8">
      <c r="A82" s="136" t="s">
        <v>124</v>
      </c>
      <c r="B82" s="136" t="s">
        <v>935</v>
      </c>
      <c r="C82" s="142">
        <f>IF(A82=Hoja1!A70,Hoja1!AE70)</f>
        <v>304</v>
      </c>
      <c r="D82" s="143">
        <f>IF(A82=Hoja1!A70,Hoja1!AN70)</f>
        <v>60.531529999999997</v>
      </c>
      <c r="E82" s="144">
        <f t="shared" si="15"/>
        <v>70.216574799999989</v>
      </c>
      <c r="F82" s="145">
        <f t="shared" si="16"/>
        <v>84.259889759999979</v>
      </c>
      <c r="G82" s="146"/>
      <c r="H82" s="143">
        <f t="shared" si="17"/>
        <v>0</v>
      </c>
    </row>
    <row r="83" spans="1:8">
      <c r="A83" s="136" t="s">
        <v>128</v>
      </c>
      <c r="B83" s="136" t="s">
        <v>936</v>
      </c>
      <c r="C83" s="142">
        <f>IF(A83=Hoja1!A72,Hoja1!AE72)</f>
        <v>97</v>
      </c>
      <c r="D83" s="143">
        <f>IF(A83=Hoja1!A72,Hoja1!AN72)</f>
        <v>149.42930000000001</v>
      </c>
      <c r="E83" s="144">
        <f t="shared" si="15"/>
        <v>173.337988</v>
      </c>
      <c r="F83" s="145">
        <f t="shared" si="16"/>
        <v>208.00558559999999</v>
      </c>
      <c r="G83" s="146"/>
      <c r="H83" s="143">
        <f t="shared" si="17"/>
        <v>0</v>
      </c>
    </row>
    <row r="84" spans="1:8">
      <c r="A84" s="136" t="s">
        <v>130</v>
      </c>
      <c r="B84" s="136" t="s">
        <v>937</v>
      </c>
      <c r="C84" s="142">
        <f>IF(A84=Hoja1!A73,Hoja1!AE73)</f>
        <v>91</v>
      </c>
      <c r="D84" s="143">
        <f>IF(A84=Hoja1!A73,Hoja1!AN73)</f>
        <v>149.42930000000001</v>
      </c>
      <c r="E84" s="144">
        <f t="shared" si="15"/>
        <v>173.337988</v>
      </c>
      <c r="F84" s="145">
        <f t="shared" si="16"/>
        <v>208.00558559999999</v>
      </c>
      <c r="G84" s="146"/>
      <c r="H84" s="143">
        <f t="shared" si="17"/>
        <v>0</v>
      </c>
    </row>
    <row r="85" spans="1:8">
      <c r="A85" s="136" t="s">
        <v>132</v>
      </c>
      <c r="B85" s="136" t="s">
        <v>938</v>
      </c>
      <c r="C85" s="142">
        <f>IF(A85=Hoja1!A74,Hoja1!AE74)</f>
        <v>87</v>
      </c>
      <c r="D85" s="143">
        <f>IF(A85=Hoja1!A74,Hoja1!AN74)</f>
        <v>149.42930000000001</v>
      </c>
      <c r="E85" s="144">
        <f t="shared" si="15"/>
        <v>173.337988</v>
      </c>
      <c r="F85" s="145">
        <f t="shared" si="16"/>
        <v>208.00558559999999</v>
      </c>
      <c r="G85" s="146"/>
      <c r="H85" s="143">
        <f t="shared" si="17"/>
        <v>0</v>
      </c>
    </row>
    <row r="86" spans="1:8">
      <c r="A86" s="136" t="s">
        <v>134</v>
      </c>
      <c r="B86" s="136" t="s">
        <v>939</v>
      </c>
      <c r="C86" s="142">
        <f>IF(A86=Hoja1!A75,Hoja1!AE75)</f>
        <v>96</v>
      </c>
      <c r="D86" s="143">
        <f>IF(A86=Hoja1!A75,Hoja1!AN75)</f>
        <v>149.42930000000001</v>
      </c>
      <c r="E86" s="144">
        <f t="shared" si="15"/>
        <v>173.337988</v>
      </c>
      <c r="F86" s="145">
        <f t="shared" si="16"/>
        <v>208.00558559999999</v>
      </c>
      <c r="G86" s="146"/>
      <c r="H86" s="143">
        <f t="shared" si="17"/>
        <v>0</v>
      </c>
    </row>
    <row r="87" spans="1:8">
      <c r="A87" s="136" t="s">
        <v>136</v>
      </c>
      <c r="B87" s="136" t="s">
        <v>940</v>
      </c>
      <c r="C87" s="142">
        <f>IF(A87=Hoja1!A76,Hoja1!AE76)</f>
        <v>92</v>
      </c>
      <c r="D87" s="143">
        <f>IF(A87=Hoja1!A76,Hoja1!AN76)</f>
        <v>149.42930000000001</v>
      </c>
      <c r="E87" s="144">
        <f t="shared" si="15"/>
        <v>173.337988</v>
      </c>
      <c r="F87" s="145">
        <f t="shared" si="16"/>
        <v>208.00558559999999</v>
      </c>
      <c r="G87" s="146"/>
      <c r="H87" s="143">
        <f t="shared" si="17"/>
        <v>0</v>
      </c>
    </row>
    <row r="88" spans="1:8">
      <c r="A88" s="136" t="s">
        <v>138</v>
      </c>
      <c r="B88" s="136" t="s">
        <v>941</v>
      </c>
      <c r="C88" s="142">
        <f>IF(A88=Hoja1!A77,Hoja1!AE77)</f>
        <v>38</v>
      </c>
      <c r="D88" s="143">
        <f>IF(A88=Hoja1!A77,Hoja1!AN77)</f>
        <v>111.18552999999999</v>
      </c>
      <c r="E88" s="144">
        <f t="shared" si="15"/>
        <v>128.97521479999997</v>
      </c>
      <c r="F88" s="145">
        <f t="shared" si="16"/>
        <v>154.77025775999996</v>
      </c>
      <c r="G88" s="146"/>
      <c r="H88" s="143">
        <f t="shared" si="17"/>
        <v>0</v>
      </c>
    </row>
    <row r="89" spans="1:8">
      <c r="A89" s="136" t="s">
        <v>140</v>
      </c>
      <c r="B89" s="136" t="s">
        <v>943</v>
      </c>
      <c r="C89" s="142">
        <f>IF(A89=Hoja1!A78,Hoja1!AE78)</f>
        <v>44</v>
      </c>
      <c r="D89" s="143">
        <f>IF(A89=Hoja1!A78,Hoja1!AN78)</f>
        <v>111.18552999999999</v>
      </c>
      <c r="E89" s="144">
        <f t="shared" si="15"/>
        <v>128.97521479999997</v>
      </c>
      <c r="F89" s="145">
        <f t="shared" si="16"/>
        <v>154.77025775999996</v>
      </c>
      <c r="G89" s="146"/>
      <c r="H89" s="143">
        <f t="shared" si="17"/>
        <v>0</v>
      </c>
    </row>
    <row r="90" spans="1:8">
      <c r="A90" s="136" t="s">
        <v>142</v>
      </c>
      <c r="B90" s="136" t="s">
        <v>942</v>
      </c>
      <c r="C90" s="142">
        <f>IF(A90=Hoja1!A79,Hoja1!AE79)</f>
        <v>40</v>
      </c>
      <c r="D90" s="143">
        <f>IF(A90=Hoja1!A79,Hoja1!AN79)</f>
        <v>111.18552999999999</v>
      </c>
      <c r="E90" s="144">
        <f t="shared" si="15"/>
        <v>128.97521479999997</v>
      </c>
      <c r="F90" s="145">
        <f t="shared" si="16"/>
        <v>154.77025775999996</v>
      </c>
      <c r="G90" s="146"/>
      <c r="H90" s="143">
        <f t="shared" si="17"/>
        <v>0</v>
      </c>
    </row>
    <row r="91" spans="1:8">
      <c r="A91" s="136" t="s">
        <v>144</v>
      </c>
      <c r="B91" s="136" t="s">
        <v>944</v>
      </c>
      <c r="C91" s="142">
        <f>IF(A91=Hoja1!A80,Hoja1!AE80)</f>
        <v>53</v>
      </c>
      <c r="D91" s="143">
        <f>IF(A91=Hoja1!A80,Hoja1!AN80)</f>
        <v>111.18552999999999</v>
      </c>
      <c r="E91" s="144">
        <f t="shared" si="15"/>
        <v>128.97521479999997</v>
      </c>
      <c r="F91" s="145">
        <f t="shared" si="16"/>
        <v>154.77025775999996</v>
      </c>
      <c r="G91" s="146"/>
      <c r="H91" s="143">
        <f t="shared" si="17"/>
        <v>0</v>
      </c>
    </row>
    <row r="92" spans="1:8">
      <c r="A92" s="136" t="s">
        <v>146</v>
      </c>
      <c r="B92" s="136" t="s">
        <v>945</v>
      </c>
      <c r="C92" s="142">
        <f>IF(A92=Hoja1!A81,Hoja1!AE81)</f>
        <v>89</v>
      </c>
      <c r="D92" s="143">
        <f>IF(A92=Hoja1!A81,Hoja1!AN81)</f>
        <v>111.18552999999999</v>
      </c>
      <c r="E92" s="144">
        <f t="shared" si="15"/>
        <v>128.97521479999997</v>
      </c>
      <c r="F92" s="145">
        <f t="shared" si="16"/>
        <v>154.77025775999996</v>
      </c>
      <c r="G92" s="146"/>
      <c r="H92" s="143">
        <f t="shared" si="17"/>
        <v>0</v>
      </c>
    </row>
    <row r="93" spans="1:8">
      <c r="A93" s="136" t="s">
        <v>148</v>
      </c>
      <c r="B93" s="136" t="s">
        <v>946</v>
      </c>
      <c r="C93" s="142">
        <f>IF(A93=Hoja1!A82,Hoja1!AE82)</f>
        <v>43</v>
      </c>
      <c r="D93" s="143">
        <f>IF(A93=Hoja1!A82,Hoja1!AN82)</f>
        <v>171.97032999999999</v>
      </c>
      <c r="E93" s="144">
        <f t="shared" si="15"/>
        <v>199.48558279999997</v>
      </c>
      <c r="F93" s="145">
        <f t="shared" si="16"/>
        <v>239.38269935999995</v>
      </c>
      <c r="G93" s="146"/>
      <c r="H93" s="143">
        <f t="shared" si="17"/>
        <v>0</v>
      </c>
    </row>
    <row r="94" spans="1:8">
      <c r="A94" s="136" t="s">
        <v>150</v>
      </c>
      <c r="B94" s="136" t="s">
        <v>947</v>
      </c>
      <c r="C94" s="142">
        <f>IF(A94=Hoja1!A83,Hoja1!AE83)</f>
        <v>50</v>
      </c>
      <c r="D94" s="143">
        <f>IF(A94=Hoja1!A83,Hoja1!AN83)</f>
        <v>171.97032999999999</v>
      </c>
      <c r="E94" s="144">
        <f t="shared" si="15"/>
        <v>199.48558279999997</v>
      </c>
      <c r="F94" s="145">
        <f t="shared" si="16"/>
        <v>239.38269935999995</v>
      </c>
      <c r="G94" s="146"/>
      <c r="H94" s="143">
        <f t="shared" si="17"/>
        <v>0</v>
      </c>
    </row>
    <row r="95" spans="1:8">
      <c r="A95" s="136" t="s">
        <v>152</v>
      </c>
      <c r="B95" s="136" t="s">
        <v>948</v>
      </c>
      <c r="C95" s="142">
        <f>IF(A95=Hoja1!A84,Hoja1!AE84)</f>
        <v>52</v>
      </c>
      <c r="D95" s="143">
        <f>IF(A95=Hoja1!A84,Hoja1!AN84)</f>
        <v>171.97032999999999</v>
      </c>
      <c r="E95" s="144">
        <f t="shared" si="15"/>
        <v>199.48558279999997</v>
      </c>
      <c r="F95" s="145">
        <f t="shared" si="16"/>
        <v>239.38269935999995</v>
      </c>
      <c r="G95" s="146"/>
      <c r="H95" s="143">
        <f t="shared" si="17"/>
        <v>0</v>
      </c>
    </row>
    <row r="96" spans="1:8">
      <c r="A96" s="136" t="s">
        <v>154</v>
      </c>
      <c r="B96" s="136" t="s">
        <v>949</v>
      </c>
      <c r="C96" s="142">
        <f>IF(A96=Hoja1!A85,Hoja1!AE85)</f>
        <v>66</v>
      </c>
      <c r="D96" s="143">
        <f>IF(A96=Hoja1!A85,Hoja1!AN85)</f>
        <v>171.97032999999999</v>
      </c>
      <c r="E96" s="144">
        <f t="shared" si="15"/>
        <v>199.48558279999997</v>
      </c>
      <c r="F96" s="145">
        <f t="shared" si="16"/>
        <v>239.38269935999995</v>
      </c>
      <c r="G96" s="146"/>
      <c r="H96" s="143">
        <f t="shared" si="17"/>
        <v>0</v>
      </c>
    </row>
    <row r="97" spans="1:8">
      <c r="A97" s="136" t="s">
        <v>156</v>
      </c>
      <c r="B97" s="136" t="s">
        <v>950</v>
      </c>
      <c r="C97" s="142">
        <f>IF(A97=Hoja1!A86,Hoja1!AE86)</f>
        <v>54</v>
      </c>
      <c r="D97" s="143">
        <f>IF(A97=Hoja1!A86,Hoja1!AN86)</f>
        <v>171.97032999999999</v>
      </c>
      <c r="E97" s="144">
        <f t="shared" si="15"/>
        <v>199.48558279999997</v>
      </c>
      <c r="F97" s="145">
        <f t="shared" si="16"/>
        <v>239.38269935999995</v>
      </c>
      <c r="G97" s="146"/>
      <c r="H97" s="143">
        <f t="shared" si="17"/>
        <v>0</v>
      </c>
    </row>
    <row r="98" spans="1:8">
      <c r="A98" s="136" t="s">
        <v>175</v>
      </c>
      <c r="B98" s="136" t="s">
        <v>959</v>
      </c>
      <c r="C98" s="142">
        <f>IF(A98=Hoja1!A97,Hoja1!AE97)</f>
        <v>30</v>
      </c>
      <c r="D98" s="143">
        <f>IF(A98=Hoja1!A97,Hoja1!AN97)</f>
        <v>139.04523</v>
      </c>
      <c r="E98" s="144">
        <f t="shared" si="15"/>
        <v>161.2924668</v>
      </c>
      <c r="F98" s="145">
        <f t="shared" si="16"/>
        <v>193.55096015999999</v>
      </c>
      <c r="G98" s="146"/>
      <c r="H98" s="143">
        <f t="shared" si="17"/>
        <v>0</v>
      </c>
    </row>
    <row r="99" spans="1:8">
      <c r="A99" s="136" t="s">
        <v>179</v>
      </c>
      <c r="B99" s="136" t="s">
        <v>960</v>
      </c>
      <c r="C99" s="142">
        <f>IF(A99=Hoja1!A99,Hoja1!AE99)</f>
        <v>77</v>
      </c>
      <c r="D99" s="143">
        <f>IF(A99=Hoja1!A99,Hoja1!AN99)</f>
        <v>171.97032999999999</v>
      </c>
      <c r="E99" s="144">
        <f t="shared" si="15"/>
        <v>199.48558279999997</v>
      </c>
      <c r="F99" s="145">
        <f t="shared" si="16"/>
        <v>239.38269935999995</v>
      </c>
      <c r="G99" s="146"/>
      <c r="H99" s="143">
        <f t="shared" si="17"/>
        <v>0</v>
      </c>
    </row>
    <row r="100" spans="1:8">
      <c r="A100" s="136" t="s">
        <v>177</v>
      </c>
      <c r="B100" s="136" t="s">
        <v>961</v>
      </c>
      <c r="C100" s="142">
        <f>IF(A100=Hoja1!A98,Hoja1!AE98)</f>
        <v>77</v>
      </c>
      <c r="D100" s="143">
        <f>IF(A100=Hoja1!A98,Hoja1!AN98)</f>
        <v>171.97032999999999</v>
      </c>
      <c r="E100" s="144">
        <f t="shared" si="15"/>
        <v>199.48558279999997</v>
      </c>
      <c r="F100" s="145">
        <f t="shared" si="16"/>
        <v>239.38269935999995</v>
      </c>
      <c r="G100" s="146"/>
      <c r="H100" s="143">
        <f t="shared" si="17"/>
        <v>0</v>
      </c>
    </row>
    <row r="101" spans="1:8">
      <c r="A101" s="141"/>
      <c r="B101" s="141"/>
      <c r="C101" s="141"/>
      <c r="D101" s="141"/>
      <c r="E101" s="141"/>
      <c r="F101" s="141"/>
      <c r="G101" s="141"/>
      <c r="H101" s="141"/>
    </row>
    <row r="102" spans="1:8" ht="17" thickBot="1">
      <c r="A102" s="141"/>
      <c r="B102" s="141"/>
      <c r="C102" s="141"/>
      <c r="D102" s="141"/>
      <c r="E102" s="141"/>
      <c r="F102" s="141"/>
      <c r="G102" s="141"/>
      <c r="H102" s="141"/>
    </row>
    <row r="103" spans="1:8" s="141" customFormat="1" ht="17" thickBot="1">
      <c r="A103" s="173" t="s">
        <v>1184</v>
      </c>
      <c r="B103" s="174" t="s">
        <v>1184</v>
      </c>
      <c r="C103" s="148"/>
      <c r="D103" s="143"/>
      <c r="E103" s="144"/>
      <c r="F103" s="145"/>
      <c r="G103" s="146"/>
      <c r="H103" s="143"/>
    </row>
    <row r="104" spans="1:8">
      <c r="A104" s="147" t="s">
        <v>611</v>
      </c>
      <c r="B104" s="147" t="s">
        <v>1130</v>
      </c>
      <c r="C104" s="142">
        <f>IF(A104=Hoja1!A322,Hoja1!AE322)</f>
        <v>21</v>
      </c>
      <c r="D104" s="143">
        <f>IF(A104=Hoja1!A322,Hoja1!AN322)</f>
        <v>1701.7211299999999</v>
      </c>
      <c r="E104" s="144">
        <f t="shared" ref="E104:E122" si="18">+D104*1.16</f>
        <v>1973.9965107999997</v>
      </c>
      <c r="F104" s="145">
        <f>E104*1.2</f>
        <v>2368.7958129599997</v>
      </c>
      <c r="G104" s="146"/>
      <c r="H104" s="143">
        <f t="shared" ref="H104:H122" si="19">G104*E104</f>
        <v>0</v>
      </c>
    </row>
    <row r="105" spans="1:8">
      <c r="A105" s="147" t="s">
        <v>613</v>
      </c>
      <c r="B105" s="147" t="s">
        <v>1131</v>
      </c>
      <c r="C105" s="142">
        <f>IF(A105=Hoja1!A323,Hoja1!AE323)</f>
        <v>18</v>
      </c>
      <c r="D105" s="143">
        <f>IF(A105=Hoja1!A323,Hoja1!AN323)</f>
        <v>1833.9280699999997</v>
      </c>
      <c r="E105" s="144">
        <f t="shared" si="18"/>
        <v>2127.3565611999993</v>
      </c>
      <c r="F105" s="145">
        <f>E105*1.2</f>
        <v>2552.8278734399992</v>
      </c>
      <c r="G105" s="146"/>
      <c r="H105" s="143">
        <f t="shared" si="19"/>
        <v>0</v>
      </c>
    </row>
    <row r="106" spans="1:8">
      <c r="A106" s="147" t="s">
        <v>615</v>
      </c>
      <c r="B106" s="147" t="s">
        <v>1132</v>
      </c>
      <c r="C106" s="142">
        <f>IF(A106=Hoja1!A324,Hoja1!AE324)</f>
        <v>20</v>
      </c>
      <c r="D106" s="143">
        <f>IF(A106=Hoja1!A324,Hoja1!AN324)</f>
        <v>1911.6819600000001</v>
      </c>
      <c r="E106" s="144">
        <f t="shared" si="18"/>
        <v>2217.5510736000001</v>
      </c>
      <c r="F106" s="145">
        <f t="shared" ref="F106:F122" si="20">E106*1.2</f>
        <v>2661.0612883200001</v>
      </c>
      <c r="G106" s="146"/>
      <c r="H106" s="143">
        <f t="shared" si="19"/>
        <v>0</v>
      </c>
    </row>
    <row r="107" spans="1:8">
      <c r="A107" s="147" t="s">
        <v>617</v>
      </c>
      <c r="B107" s="147" t="s">
        <v>1133</v>
      </c>
      <c r="C107" s="142">
        <f>IF(A107=Hoja1!A325,Hoja1!AE325)</f>
        <v>20</v>
      </c>
      <c r="D107" s="143">
        <f>IF(A107=Hoja1!A325,Hoja1!AN325)</f>
        <v>1968.6677100000002</v>
      </c>
      <c r="E107" s="144">
        <f t="shared" si="18"/>
        <v>2283.6545436000001</v>
      </c>
      <c r="F107" s="145">
        <f t="shared" si="20"/>
        <v>2740.3854523200002</v>
      </c>
      <c r="G107" s="146"/>
      <c r="H107" s="143">
        <f t="shared" si="19"/>
        <v>0</v>
      </c>
    </row>
    <row r="108" spans="1:8">
      <c r="A108" s="147" t="s">
        <v>619</v>
      </c>
      <c r="B108" s="147" t="s">
        <v>1134</v>
      </c>
      <c r="C108" s="142">
        <f>IF(A108=Hoja1!A326,Hoja1!AE326)</f>
        <v>19</v>
      </c>
      <c r="D108" s="143">
        <f>IF(A108=Hoja1!A326,Hoja1!AN326)</f>
        <v>1968.6677100000002</v>
      </c>
      <c r="E108" s="144">
        <f t="shared" si="18"/>
        <v>2283.6545436000001</v>
      </c>
      <c r="F108" s="145">
        <f t="shared" si="20"/>
        <v>2740.3854523200002</v>
      </c>
      <c r="G108" s="146"/>
      <c r="H108" s="143">
        <f t="shared" si="19"/>
        <v>0</v>
      </c>
    </row>
    <row r="109" spans="1:8">
      <c r="A109" s="147" t="s">
        <v>621</v>
      </c>
      <c r="B109" s="147" t="s">
        <v>1135</v>
      </c>
      <c r="C109" s="142">
        <f>IF(A109=Hoja1!A327,Hoja1!AE327)</f>
        <v>18</v>
      </c>
      <c r="D109" s="143">
        <f>IF(A109=Hoja1!A327,Hoja1!AN327)</f>
        <v>1968.6677100000002</v>
      </c>
      <c r="E109" s="144">
        <f t="shared" si="18"/>
        <v>2283.6545436000001</v>
      </c>
      <c r="F109" s="145">
        <f t="shared" si="20"/>
        <v>2740.3854523200002</v>
      </c>
      <c r="G109" s="146"/>
      <c r="H109" s="143">
        <f t="shared" si="19"/>
        <v>0</v>
      </c>
    </row>
    <row r="110" spans="1:8">
      <c r="A110" s="147" t="s">
        <v>623</v>
      </c>
      <c r="B110" s="147" t="s">
        <v>1136</v>
      </c>
      <c r="C110" s="142">
        <f>IF(A110=Hoja1!A328,Hoja1!AE328)</f>
        <v>1</v>
      </c>
      <c r="D110" s="143">
        <f>IF(A110=Hoja1!A328,Hoja1!AN328)</f>
        <v>10425.353009999999</v>
      </c>
      <c r="E110" s="144">
        <f t="shared" si="18"/>
        <v>12093.409491599998</v>
      </c>
      <c r="F110" s="145">
        <f t="shared" si="20"/>
        <v>14512.091389919997</v>
      </c>
      <c r="G110" s="146"/>
      <c r="H110" s="143">
        <f t="shared" si="19"/>
        <v>0</v>
      </c>
    </row>
    <row r="111" spans="1:8">
      <c r="A111" s="147" t="s">
        <v>702</v>
      </c>
      <c r="B111" s="147" t="s">
        <v>1137</v>
      </c>
      <c r="C111" s="142">
        <f>IF(A111=Hoja1!A329,Hoja1!AE329)</f>
        <v>9</v>
      </c>
      <c r="D111" s="143">
        <f>IF(A111=Hoja1!A329,Hoja1!AN329)</f>
        <v>15252.67921</v>
      </c>
      <c r="E111" s="144">
        <f t="shared" si="18"/>
        <v>17693.107883599998</v>
      </c>
      <c r="F111" s="145">
        <f t="shared" si="20"/>
        <v>21231.729460319995</v>
      </c>
      <c r="G111" s="146"/>
      <c r="H111" s="143">
        <f t="shared" si="19"/>
        <v>0</v>
      </c>
    </row>
    <row r="112" spans="1:8">
      <c r="A112" s="147" t="s">
        <v>625</v>
      </c>
      <c r="B112" s="147" t="s">
        <v>1138</v>
      </c>
      <c r="C112" s="142">
        <f>IF(A112=Hoja1!A330,Hoja1!AE330)</f>
        <v>3</v>
      </c>
      <c r="D112" s="143">
        <f>IF(A112=Hoja1!A330,Hoja1!AN330)</f>
        <v>10622.1438</v>
      </c>
      <c r="E112" s="144">
        <f t="shared" si="18"/>
        <v>12321.686807999999</v>
      </c>
      <c r="F112" s="145">
        <f t="shared" si="20"/>
        <v>14786.024169599998</v>
      </c>
      <c r="G112" s="146"/>
      <c r="H112" s="143">
        <f t="shared" si="19"/>
        <v>0</v>
      </c>
    </row>
    <row r="113" spans="1:8">
      <c r="A113" s="147" t="s">
        <v>629</v>
      </c>
      <c r="B113" s="147" t="s">
        <v>1139</v>
      </c>
      <c r="C113" s="142">
        <f>IF(A113=Hoja1!A332,Hoja1!AE332)</f>
        <v>2</v>
      </c>
      <c r="D113" s="143">
        <f>IF(A113=Hoja1!A332,Hoja1!AN332)</f>
        <v>7010.2603300000001</v>
      </c>
      <c r="E113" s="144">
        <f t="shared" si="18"/>
        <v>8131.9019827999991</v>
      </c>
      <c r="F113" s="145">
        <f t="shared" si="20"/>
        <v>9758.2823793599982</v>
      </c>
      <c r="G113" s="146"/>
      <c r="H113" s="143">
        <f t="shared" si="19"/>
        <v>0</v>
      </c>
    </row>
    <row r="114" spans="1:8">
      <c r="A114" s="147" t="s">
        <v>631</v>
      </c>
      <c r="B114" s="147" t="s">
        <v>1140</v>
      </c>
      <c r="C114" s="142">
        <f>IF(A114=Hoja1!A333,Hoja1!AE333)</f>
        <v>1</v>
      </c>
      <c r="D114" s="143">
        <f>IF(A114=Hoja1!A333,Hoja1!AN333)</f>
        <v>7010.2603300000001</v>
      </c>
      <c r="E114" s="144">
        <f t="shared" si="18"/>
        <v>8131.9019827999991</v>
      </c>
      <c r="F114" s="145">
        <f t="shared" si="20"/>
        <v>9758.2823793599982</v>
      </c>
      <c r="G114" s="146"/>
      <c r="H114" s="143">
        <f t="shared" si="19"/>
        <v>0</v>
      </c>
    </row>
    <row r="115" spans="1:8">
      <c r="A115" s="147" t="s">
        <v>633</v>
      </c>
      <c r="B115" s="147" t="s">
        <v>1141</v>
      </c>
      <c r="C115" s="142">
        <f>IF(A115=Hoja1!A334,Hoja1!AE334)</f>
        <v>3</v>
      </c>
      <c r="D115" s="143">
        <f>IF(A115=Hoja1!A334,Hoja1!AN334)</f>
        <v>7662.1773099999991</v>
      </c>
      <c r="E115" s="144">
        <f t="shared" si="18"/>
        <v>8888.125679599998</v>
      </c>
      <c r="F115" s="145">
        <f t="shared" si="20"/>
        <v>10665.750815519998</v>
      </c>
      <c r="G115" s="146"/>
      <c r="H115" s="143">
        <f t="shared" si="19"/>
        <v>0</v>
      </c>
    </row>
    <row r="116" spans="1:8">
      <c r="A116" s="147" t="s">
        <v>635</v>
      </c>
      <c r="B116" s="147" t="s">
        <v>1142</v>
      </c>
      <c r="C116" s="142">
        <f>IF(A116=Hoja1!A335,Hoja1!AE335)</f>
        <v>3</v>
      </c>
      <c r="D116" s="143">
        <f>IF(A116=Hoja1!A335,Hoja1!AN335)</f>
        <v>9903.8700799999988</v>
      </c>
      <c r="E116" s="144">
        <f t="shared" si="18"/>
        <v>11488.489292799997</v>
      </c>
      <c r="F116" s="145">
        <f t="shared" si="20"/>
        <v>13786.187151359996</v>
      </c>
      <c r="G116" s="146"/>
      <c r="H116" s="143">
        <f t="shared" si="19"/>
        <v>0</v>
      </c>
    </row>
    <row r="117" spans="1:8">
      <c r="A117" s="147" t="s">
        <v>1143</v>
      </c>
      <c r="B117" s="147" t="s">
        <v>1144</v>
      </c>
      <c r="C117" s="142">
        <f>IF(A117=Hoja1!A338,Hoja1!AE338)</f>
        <v>10</v>
      </c>
      <c r="D117" s="143">
        <f>IF(A117=Hoja1!A338,Hoja1!AN338)</f>
        <v>931.52706000000001</v>
      </c>
      <c r="E117" s="144">
        <f t="shared" si="18"/>
        <v>1080.5713896</v>
      </c>
      <c r="F117" s="145">
        <f t="shared" si="20"/>
        <v>1296.6856675199999</v>
      </c>
      <c r="G117" s="146"/>
      <c r="H117" s="143">
        <f t="shared" si="19"/>
        <v>0</v>
      </c>
    </row>
    <row r="118" spans="1:8">
      <c r="A118" s="147" t="s">
        <v>643</v>
      </c>
      <c r="B118" s="147" t="s">
        <v>1145</v>
      </c>
      <c r="C118" s="142">
        <f>IF(A118=Hoja1!A339,Hoja1!AE339)</f>
        <v>73</v>
      </c>
      <c r="D118" s="143">
        <f>IF(A118=Hoja1!A339,Hoja1!AN339)</f>
        <v>1164.78873</v>
      </c>
      <c r="E118" s="144">
        <f t="shared" si="18"/>
        <v>1351.1549267999999</v>
      </c>
      <c r="F118" s="145">
        <f t="shared" si="20"/>
        <v>1621.3859121599999</v>
      </c>
      <c r="G118" s="146"/>
      <c r="H118" s="143">
        <f t="shared" si="19"/>
        <v>0</v>
      </c>
    </row>
    <row r="119" spans="1:8">
      <c r="A119" s="147" t="s">
        <v>645</v>
      </c>
      <c r="B119" s="147" t="s">
        <v>1146</v>
      </c>
      <c r="C119" s="142">
        <f>IF(A119=Hoja1!A340,Hoja1!AE340)</f>
        <v>5</v>
      </c>
      <c r="D119" s="143">
        <f>IF(A119=Hoja1!A340,Hoja1!AN340)</f>
        <v>1126.7982300000001</v>
      </c>
      <c r="E119" s="144">
        <f t="shared" si="18"/>
        <v>1307.0859468000001</v>
      </c>
      <c r="F119" s="145">
        <f t="shared" si="20"/>
        <v>1568.5031361600002</v>
      </c>
      <c r="G119" s="146"/>
      <c r="H119" s="143">
        <f t="shared" si="19"/>
        <v>0</v>
      </c>
    </row>
    <row r="120" spans="1:8">
      <c r="A120" s="147" t="s">
        <v>647</v>
      </c>
      <c r="B120" s="147" t="s">
        <v>1147</v>
      </c>
      <c r="C120" s="142">
        <f>IF(A120=Hoja1!A341,Hoja1!AE341)</f>
        <v>63</v>
      </c>
      <c r="D120" s="143">
        <f>IF(A120=Hoja1!A341,Hoja1!AN341)</f>
        <v>1164.78873</v>
      </c>
      <c r="E120" s="144">
        <f t="shared" si="18"/>
        <v>1351.1549267999999</v>
      </c>
      <c r="F120" s="145">
        <f t="shared" si="20"/>
        <v>1621.3859121599999</v>
      </c>
      <c r="G120" s="146"/>
      <c r="H120" s="143">
        <f t="shared" si="19"/>
        <v>0</v>
      </c>
    </row>
    <row r="121" spans="1:8">
      <c r="A121" s="147" t="s">
        <v>653</v>
      </c>
      <c r="B121" s="147" t="s">
        <v>1148</v>
      </c>
      <c r="C121" s="142">
        <f>IF(A121=Hoja1!A344,Hoja1!AE344)</f>
        <v>11</v>
      </c>
      <c r="D121" s="143">
        <f>IF(A121=Hoja1!A344,Hoja1!AN344)</f>
        <v>1252.16688</v>
      </c>
      <c r="E121" s="144">
        <f t="shared" si="18"/>
        <v>1452.5135808</v>
      </c>
      <c r="F121" s="145">
        <f t="shared" si="20"/>
        <v>1743.0162969599999</v>
      </c>
      <c r="G121" s="146"/>
      <c r="H121" s="143">
        <f t="shared" si="19"/>
        <v>0</v>
      </c>
    </row>
    <row r="122" spans="1:8">
      <c r="A122" s="147" t="s">
        <v>659</v>
      </c>
      <c r="B122" s="147" t="s">
        <v>1149</v>
      </c>
      <c r="C122" s="142">
        <f>IF(A122=Hoja1!A347,Hoja1!AE347)</f>
        <v>7</v>
      </c>
      <c r="D122" s="143">
        <f>IF(A122=Hoja1!A347,Hoja1!AN347)</f>
        <v>4244.2986600000004</v>
      </c>
      <c r="E122" s="144">
        <f t="shared" si="18"/>
        <v>4923.3864456000001</v>
      </c>
      <c r="F122" s="145">
        <f t="shared" si="20"/>
        <v>5908.06373472</v>
      </c>
      <c r="G122" s="146"/>
      <c r="H122" s="143">
        <f t="shared" si="19"/>
        <v>0</v>
      </c>
    </row>
    <row r="123" spans="1:8">
      <c r="A123" s="141"/>
      <c r="B123" s="141"/>
      <c r="C123" s="141"/>
      <c r="D123" s="141"/>
      <c r="E123" s="141"/>
      <c r="F123" s="141"/>
      <c r="G123" s="141"/>
      <c r="H123" s="141"/>
    </row>
    <row r="124" spans="1:8" ht="17" thickBot="1">
      <c r="A124" s="141"/>
      <c r="B124" s="141"/>
      <c r="C124" s="141"/>
      <c r="D124" s="141"/>
      <c r="E124" s="141"/>
      <c r="F124" s="141"/>
      <c r="G124" s="141"/>
      <c r="H124" s="141"/>
    </row>
    <row r="125" spans="1:8" ht="17" thickBot="1">
      <c r="A125" s="173" t="s">
        <v>1191</v>
      </c>
      <c r="B125" s="174" t="s">
        <v>1191</v>
      </c>
      <c r="C125" s="148"/>
      <c r="D125" s="143"/>
      <c r="E125" s="144"/>
      <c r="F125" s="145"/>
      <c r="G125" s="146"/>
      <c r="H125" s="143"/>
    </row>
    <row r="126" spans="1:8">
      <c r="A126" s="136" t="s">
        <v>98</v>
      </c>
      <c r="B126" s="136" t="s">
        <v>1168</v>
      </c>
      <c r="C126" s="142">
        <f>IF(A126=Hoja1!A57,Hoja1!AE57)</f>
        <v>5</v>
      </c>
      <c r="D126" s="143">
        <f>IF(A126=Hoja1!A57,Hoja1!AN57)</f>
        <v>263.14753000000002</v>
      </c>
      <c r="E126" s="144">
        <f t="shared" ref="E126:E137" si="21">+D126*1.16</f>
        <v>305.25113479999999</v>
      </c>
      <c r="F126" s="145">
        <f t="shared" ref="F126:F137" si="22">E126*1.2</f>
        <v>366.30136175999996</v>
      </c>
      <c r="G126" s="146"/>
      <c r="H126" s="143">
        <f t="shared" ref="H126:H137" si="23">G126*E126</f>
        <v>0</v>
      </c>
    </row>
    <row r="127" spans="1:8">
      <c r="A127" s="136" t="s">
        <v>100</v>
      </c>
      <c r="B127" s="136" t="s">
        <v>895</v>
      </c>
      <c r="C127" s="142">
        <f>IF(A127=Hoja1!A58,Hoja1!AE58)</f>
        <v>47</v>
      </c>
      <c r="D127" s="143">
        <f>IF(A127=Hoja1!A58,Hoja1!AN58)</f>
        <v>1474.7912100000001</v>
      </c>
      <c r="E127" s="144">
        <f t="shared" si="21"/>
        <v>1710.7578036</v>
      </c>
      <c r="F127" s="145">
        <f t="shared" si="22"/>
        <v>2052.9093643199999</v>
      </c>
      <c r="G127" s="146"/>
      <c r="H127" s="143">
        <f t="shared" si="23"/>
        <v>0</v>
      </c>
    </row>
    <row r="128" spans="1:8">
      <c r="A128" s="136" t="s">
        <v>102</v>
      </c>
      <c r="B128" s="136" t="s">
        <v>896</v>
      </c>
      <c r="C128" s="142">
        <f>IF(A128=Hoja1!A59,Hoja1!AE59)</f>
        <v>6</v>
      </c>
      <c r="D128" s="143">
        <f>IF(A128=Hoja1!A59,Hoja1!AN59)</f>
        <v>1127.0515</v>
      </c>
      <c r="E128" s="144">
        <f t="shared" si="21"/>
        <v>1307.3797399999999</v>
      </c>
      <c r="F128" s="145">
        <f t="shared" si="22"/>
        <v>1568.8556879999999</v>
      </c>
      <c r="G128" s="146"/>
      <c r="H128" s="143">
        <f t="shared" si="23"/>
        <v>0</v>
      </c>
    </row>
    <row r="129" spans="1:8">
      <c r="A129" s="136" t="s">
        <v>104</v>
      </c>
      <c r="B129" s="136" t="s">
        <v>1169</v>
      </c>
      <c r="C129" s="142">
        <f>IF(A129=Hoja1!A60,Hoja1!AE60)</f>
        <v>10</v>
      </c>
      <c r="D129" s="143">
        <f>IF(A129=Hoja1!A60,Hoja1!AN60)</f>
        <v>247.95132999999996</v>
      </c>
      <c r="E129" s="144">
        <f t="shared" si="21"/>
        <v>287.62354279999994</v>
      </c>
      <c r="F129" s="145">
        <f t="shared" si="22"/>
        <v>345.1482513599999</v>
      </c>
      <c r="G129" s="146"/>
      <c r="H129" s="143">
        <f t="shared" si="23"/>
        <v>0</v>
      </c>
    </row>
    <row r="130" spans="1:8">
      <c r="A130" s="136" t="s">
        <v>106</v>
      </c>
      <c r="B130" s="136" t="s">
        <v>897</v>
      </c>
      <c r="C130" s="142">
        <f>IF(A130=Hoja1!A61,Hoja1!AE61)</f>
        <v>0</v>
      </c>
      <c r="D130" s="143">
        <f>IF(A130=Hoja1!A61,Hoja1!AN61)</f>
        <v>844.90872000000002</v>
      </c>
      <c r="E130" s="144">
        <f t="shared" si="21"/>
        <v>980.09411519999992</v>
      </c>
      <c r="F130" s="145">
        <f t="shared" si="22"/>
        <v>1176.1129382399999</v>
      </c>
      <c r="G130" s="146"/>
      <c r="H130" s="143">
        <f t="shared" si="23"/>
        <v>0</v>
      </c>
    </row>
    <row r="131" spans="1:8">
      <c r="A131" s="136" t="s">
        <v>108</v>
      </c>
      <c r="B131" s="136" t="s">
        <v>898</v>
      </c>
      <c r="C131" s="142">
        <f>IF(A131=Hoja1!A62,Hoja1!AE62)</f>
        <v>14</v>
      </c>
      <c r="D131" s="143">
        <f>IF(A131=Hoja1!A62,Hoja1!AN62)</f>
        <v>780.32487000000003</v>
      </c>
      <c r="E131" s="144">
        <f t="shared" si="21"/>
        <v>905.17684919999999</v>
      </c>
      <c r="F131" s="145">
        <f t="shared" si="22"/>
        <v>1086.21221904</v>
      </c>
      <c r="G131" s="146"/>
      <c r="H131" s="143">
        <f t="shared" si="23"/>
        <v>0</v>
      </c>
    </row>
    <row r="132" spans="1:8">
      <c r="A132" s="136" t="s">
        <v>110</v>
      </c>
      <c r="B132" s="136" t="s">
        <v>930</v>
      </c>
      <c r="C132" s="142">
        <f>IF(A132=Hoja1!A63,Hoja1!AE63)</f>
        <v>6</v>
      </c>
      <c r="D132" s="143">
        <f>IF(A132=Hoja1!A63,Hoja1!AN63)</f>
        <v>156.77412999999999</v>
      </c>
      <c r="E132" s="144">
        <f t="shared" si="21"/>
        <v>181.85799079999998</v>
      </c>
      <c r="F132" s="145">
        <f t="shared" si="22"/>
        <v>218.22958895999997</v>
      </c>
      <c r="G132" s="146"/>
      <c r="H132" s="143">
        <f t="shared" si="23"/>
        <v>0</v>
      </c>
    </row>
    <row r="133" spans="1:8">
      <c r="A133" s="136" t="s">
        <v>112</v>
      </c>
      <c r="B133" s="136" t="s">
        <v>931</v>
      </c>
      <c r="C133" s="142">
        <f>IF(A133=Hoja1!A64,Hoja1!AE64)</f>
        <v>7</v>
      </c>
      <c r="D133" s="143">
        <f>IF(A133=Hoja1!A64,Hoja1!AN64)</f>
        <v>144.87043999999997</v>
      </c>
      <c r="E133" s="144">
        <f t="shared" si="21"/>
        <v>168.04971039999995</v>
      </c>
      <c r="F133" s="145">
        <f t="shared" si="22"/>
        <v>201.65965247999995</v>
      </c>
      <c r="G133" s="146"/>
      <c r="H133" s="143">
        <f t="shared" si="23"/>
        <v>0</v>
      </c>
    </row>
    <row r="134" spans="1:8">
      <c r="A134" s="136" t="s">
        <v>116</v>
      </c>
      <c r="B134" s="136" t="s">
        <v>932</v>
      </c>
      <c r="C134" s="142">
        <f>IF(A134=Hoja1!A66,Hoja1!AE66)</f>
        <v>5</v>
      </c>
      <c r="D134" s="143">
        <f>IF(A134=Hoja1!A66,Hoja1!AN66)</f>
        <v>156.52086</v>
      </c>
      <c r="E134" s="144">
        <f t="shared" si="21"/>
        <v>181.5641976</v>
      </c>
      <c r="F134" s="145">
        <f t="shared" si="22"/>
        <v>217.87703711999998</v>
      </c>
      <c r="G134" s="146"/>
      <c r="H134" s="143">
        <f t="shared" si="23"/>
        <v>0</v>
      </c>
    </row>
    <row r="135" spans="1:8">
      <c r="A135" s="136" t="s">
        <v>118</v>
      </c>
      <c r="B135" s="136" t="s">
        <v>933</v>
      </c>
      <c r="C135" s="142">
        <f>IF(A135=Hoja1!A67,Hoja1!AE67)</f>
        <v>8</v>
      </c>
      <c r="D135" s="143">
        <f>IF(A135=Hoja1!A67,Hoja1!AN67)</f>
        <v>523.25581999999997</v>
      </c>
      <c r="E135" s="144">
        <f t="shared" si="21"/>
        <v>606.97675119999997</v>
      </c>
      <c r="F135" s="145">
        <f t="shared" si="22"/>
        <v>728.37210143999994</v>
      </c>
      <c r="G135" s="146"/>
      <c r="H135" s="143">
        <f t="shared" si="23"/>
        <v>0</v>
      </c>
    </row>
    <row r="136" spans="1:8">
      <c r="A136" s="136" t="s">
        <v>158</v>
      </c>
      <c r="B136" s="136" t="s">
        <v>899</v>
      </c>
      <c r="C136" s="142">
        <f>IF(A136=Hoja1!A87,Hoja1!AE87)</f>
        <v>68</v>
      </c>
      <c r="D136" s="143">
        <f>IF(A136=Hoja1!A87,Hoja1!AN87)</f>
        <v>506.28672999999992</v>
      </c>
      <c r="E136" s="144">
        <f t="shared" si="21"/>
        <v>587.29260679999982</v>
      </c>
      <c r="F136" s="145">
        <f t="shared" si="22"/>
        <v>704.75112815999978</v>
      </c>
      <c r="G136" s="146"/>
      <c r="H136" s="143">
        <f t="shared" si="23"/>
        <v>0</v>
      </c>
    </row>
    <row r="137" spans="1:8">
      <c r="A137" s="136" t="s">
        <v>160</v>
      </c>
      <c r="B137" s="136" t="s">
        <v>900</v>
      </c>
      <c r="C137" s="142">
        <f>IF(A137=Hoja1!A88,Hoja1!AE88)</f>
        <v>76</v>
      </c>
      <c r="D137" s="143">
        <f>IF(A137=Hoja1!A88,Hoja1!AN88)</f>
        <v>526.54832999999996</v>
      </c>
      <c r="E137" s="144">
        <f t="shared" si="21"/>
        <v>610.79606279999996</v>
      </c>
      <c r="F137" s="145">
        <f t="shared" si="22"/>
        <v>732.95527535999997</v>
      </c>
      <c r="G137" s="146"/>
      <c r="H137" s="143">
        <f t="shared" si="23"/>
        <v>0</v>
      </c>
    </row>
    <row r="138" spans="1:8">
      <c r="A138" s="141"/>
      <c r="B138" s="141"/>
      <c r="C138" s="141"/>
      <c r="D138" s="141"/>
      <c r="E138" s="141"/>
      <c r="F138" s="141"/>
      <c r="G138" s="141"/>
      <c r="H138" s="141"/>
    </row>
    <row r="139" spans="1:8" ht="17" thickBot="1">
      <c r="A139" s="141"/>
      <c r="B139" s="141"/>
      <c r="C139" s="141"/>
      <c r="D139" s="141"/>
      <c r="E139" s="141"/>
      <c r="F139" s="141"/>
      <c r="G139" s="141"/>
      <c r="H139" s="141"/>
    </row>
    <row r="140" spans="1:8" ht="17" thickBot="1">
      <c r="A140" s="173" t="s">
        <v>1182</v>
      </c>
      <c r="B140" s="174" t="s">
        <v>1182</v>
      </c>
      <c r="C140" s="148"/>
      <c r="D140" s="141"/>
      <c r="E140" s="141"/>
      <c r="F140" s="141"/>
      <c r="G140" s="141"/>
      <c r="H140" s="141"/>
    </row>
    <row r="141" spans="1:8">
      <c r="A141" s="136" t="s">
        <v>21</v>
      </c>
      <c r="B141" s="136" t="s">
        <v>903</v>
      </c>
      <c r="C141" s="142">
        <f>IF(A141=Hoja1!A12,Hoja1!AE12)</f>
        <v>2</v>
      </c>
      <c r="D141" s="143">
        <f>IF(A141=Hoja1!A12,Hoja1!AN12)</f>
        <v>1638.1503600000001</v>
      </c>
      <c r="E141" s="144">
        <f t="shared" si="6"/>
        <v>1900.2544175999999</v>
      </c>
      <c r="F141" s="145">
        <f t="shared" si="7"/>
        <v>2280.30530112</v>
      </c>
      <c r="G141" s="146"/>
      <c r="H141" s="143">
        <f t="shared" si="8"/>
        <v>0</v>
      </c>
    </row>
    <row r="142" spans="1:8">
      <c r="A142" s="136" t="s">
        <v>23</v>
      </c>
      <c r="B142" s="136" t="s">
        <v>904</v>
      </c>
      <c r="C142" s="142">
        <f>IF(A142=Hoja1!A13,Hoja1!AE13)</f>
        <v>8</v>
      </c>
      <c r="D142" s="143">
        <f>IF(A142=Hoja1!A13,Hoja1!AN13)</f>
        <v>1638.1503600000001</v>
      </c>
      <c r="E142" s="144">
        <f t="shared" si="6"/>
        <v>1900.2544175999999</v>
      </c>
      <c r="F142" s="145">
        <f t="shared" si="7"/>
        <v>2280.30530112</v>
      </c>
      <c r="G142" s="146"/>
      <c r="H142" s="143">
        <f t="shared" si="8"/>
        <v>0</v>
      </c>
    </row>
    <row r="143" spans="1:8">
      <c r="A143" s="136" t="s">
        <v>33</v>
      </c>
      <c r="B143" s="136" t="s">
        <v>889</v>
      </c>
      <c r="C143" s="142">
        <f>IF(A143=Hoja1!A18,Hoja1!AE18)</f>
        <v>139</v>
      </c>
      <c r="D143" s="143">
        <f>IF(A143=Hoja1!A18,Hoja1!AN18)</f>
        <v>1123.25245</v>
      </c>
      <c r="E143" s="144">
        <f t="shared" si="6"/>
        <v>1302.9728419999999</v>
      </c>
      <c r="F143" s="145">
        <f t="shared" si="7"/>
        <v>1563.5674103999997</v>
      </c>
      <c r="G143" s="146"/>
      <c r="H143" s="143">
        <f t="shared" si="8"/>
        <v>0</v>
      </c>
    </row>
    <row r="144" spans="1:8">
      <c r="A144" s="136" t="s">
        <v>35</v>
      </c>
      <c r="B144" s="136" t="s">
        <v>890</v>
      </c>
      <c r="C144" s="142">
        <f>IF(A144=Hoja1!A19,Hoja1!AE19)</f>
        <v>157</v>
      </c>
      <c r="D144" s="143">
        <f>IF(A144=Hoja1!A19,Hoja1!AN19)</f>
        <v>1123.25245</v>
      </c>
      <c r="E144" s="144">
        <f t="shared" si="6"/>
        <v>1302.9728419999999</v>
      </c>
      <c r="F144" s="145">
        <f t="shared" si="7"/>
        <v>1563.5674103999997</v>
      </c>
      <c r="G144" s="146"/>
      <c r="H144" s="143">
        <f t="shared" si="8"/>
        <v>0</v>
      </c>
    </row>
    <row r="145" spans="1:8">
      <c r="A145" s="136" t="s">
        <v>37</v>
      </c>
      <c r="B145" s="136" t="s">
        <v>907</v>
      </c>
      <c r="C145" s="142">
        <f>IF(A145=Hoja1!A20,Hoja1!AE20)</f>
        <v>12</v>
      </c>
      <c r="D145" s="143">
        <f>IF(A145=Hoja1!A20,Hoja1!AN20)</f>
        <v>1900.5380800000003</v>
      </c>
      <c r="E145" s="144">
        <f t="shared" si="6"/>
        <v>2204.6241728</v>
      </c>
      <c r="F145" s="145">
        <f t="shared" si="7"/>
        <v>2645.5490073599999</v>
      </c>
      <c r="G145" s="146"/>
      <c r="H145" s="143">
        <f t="shared" si="8"/>
        <v>0</v>
      </c>
    </row>
    <row r="146" spans="1:8">
      <c r="A146" s="136" t="s">
        <v>39</v>
      </c>
      <c r="B146" s="136" t="s">
        <v>908</v>
      </c>
      <c r="C146" s="142">
        <f>IF(A146=Hoja1!A21,Hoja1!AE21)</f>
        <v>17</v>
      </c>
      <c r="D146" s="143">
        <f>IF(A146=Hoja1!A21,Hoja1!AN21)</f>
        <v>1848.6177299999997</v>
      </c>
      <c r="E146" s="144">
        <f t="shared" si="6"/>
        <v>2144.3965667999996</v>
      </c>
      <c r="F146" s="145">
        <f t="shared" si="7"/>
        <v>2573.2758801599994</v>
      </c>
      <c r="G146" s="146"/>
      <c r="H146" s="143">
        <f t="shared" si="8"/>
        <v>0</v>
      </c>
    </row>
    <row r="147" spans="1:8">
      <c r="A147" s="136" t="s">
        <v>41</v>
      </c>
      <c r="B147" s="136" t="s">
        <v>909</v>
      </c>
      <c r="C147" s="142">
        <f>IF(A147=Hoja1!A22,Hoja1!AE22)</f>
        <v>51</v>
      </c>
      <c r="D147" s="143">
        <f>IF(A147=Hoja1!A22,Hoja1!AN22)</f>
        <v>1531.0171500000001</v>
      </c>
      <c r="E147" s="144">
        <f t="shared" si="6"/>
        <v>1775.9798940000001</v>
      </c>
      <c r="F147" s="145">
        <f t="shared" si="7"/>
        <v>2131.1758728</v>
      </c>
      <c r="G147" s="146"/>
      <c r="H147" s="143">
        <f t="shared" si="8"/>
        <v>0</v>
      </c>
    </row>
    <row r="148" spans="1:8">
      <c r="A148" s="136" t="s">
        <v>43</v>
      </c>
      <c r="B148" s="136" t="s">
        <v>910</v>
      </c>
      <c r="C148" s="142">
        <f>IF(A148=Hoja1!A23,Hoja1!AE23)</f>
        <v>42</v>
      </c>
      <c r="D148" s="143">
        <f>IF(A148=Hoja1!A23,Hoja1!AN23)</f>
        <v>1539.8815999999999</v>
      </c>
      <c r="E148" s="144">
        <f t="shared" si="6"/>
        <v>1786.2626559999999</v>
      </c>
      <c r="F148" s="145">
        <f t="shared" si="7"/>
        <v>2143.5151871999997</v>
      </c>
      <c r="G148" s="146"/>
      <c r="H148" s="143">
        <f t="shared" si="8"/>
        <v>0</v>
      </c>
    </row>
    <row r="149" spans="1:8">
      <c r="A149" s="136" t="s">
        <v>44</v>
      </c>
      <c r="B149" s="136" t="s">
        <v>911</v>
      </c>
      <c r="C149" s="142">
        <f>IF(A149=Hoja1!A24,Hoja1!AE24)</f>
        <v>2</v>
      </c>
      <c r="D149" s="143">
        <f>IF(A149=Hoja1!A24,Hoja1!AN24)</f>
        <v>1567.48803</v>
      </c>
      <c r="E149" s="144">
        <f t="shared" si="6"/>
        <v>1818.2861148</v>
      </c>
      <c r="F149" s="145">
        <f t="shared" si="7"/>
        <v>2181.9433377599998</v>
      </c>
      <c r="G149" s="146"/>
      <c r="H149" s="143">
        <f t="shared" si="8"/>
        <v>0</v>
      </c>
    </row>
    <row r="150" spans="1:8">
      <c r="A150" s="136" t="s">
        <v>45</v>
      </c>
      <c r="B150" s="136" t="s">
        <v>912</v>
      </c>
      <c r="C150" s="142">
        <f>IF(A150=Hoja1!A25,Hoja1!AE25)</f>
        <v>30</v>
      </c>
      <c r="D150" s="143">
        <f>IF(A150=Hoja1!A25,Hoja1!AN25)</f>
        <v>1566.72822</v>
      </c>
      <c r="E150" s="144">
        <f t="shared" si="6"/>
        <v>1817.4047351999998</v>
      </c>
      <c r="F150" s="145">
        <f t="shared" si="7"/>
        <v>2180.8856822399998</v>
      </c>
      <c r="G150" s="146"/>
      <c r="H150" s="143">
        <f t="shared" si="8"/>
        <v>0</v>
      </c>
    </row>
    <row r="151" spans="1:8">
      <c r="A151" s="136" t="s">
        <v>46</v>
      </c>
      <c r="B151" s="136" t="s">
        <v>913</v>
      </c>
      <c r="C151" s="142">
        <f>IF(A151=Hoja1!A26,Hoja1!AE26)</f>
        <v>31</v>
      </c>
      <c r="D151" s="143">
        <f>IF(A151=Hoja1!A26,Hoja1!AN26)</f>
        <v>1544.4404599999998</v>
      </c>
      <c r="E151" s="144">
        <f t="shared" si="6"/>
        <v>1791.5509335999996</v>
      </c>
      <c r="F151" s="145">
        <f t="shared" si="7"/>
        <v>2149.8611203199994</v>
      </c>
      <c r="G151" s="146"/>
      <c r="H151" s="143">
        <f t="shared" si="8"/>
        <v>0</v>
      </c>
    </row>
    <row r="152" spans="1:8">
      <c r="A152" s="136" t="s">
        <v>47</v>
      </c>
      <c r="B152" s="136" t="s">
        <v>914</v>
      </c>
      <c r="C152" s="142">
        <f>IF(A152=Hoja1!A27,Hoja1!AE27)</f>
        <v>27</v>
      </c>
      <c r="D152" s="143">
        <f>IF(A152=Hoja1!A27,Hoja1!AN27)</f>
        <v>1553.3049099999998</v>
      </c>
      <c r="E152" s="144">
        <f t="shared" si="6"/>
        <v>1801.8336955999996</v>
      </c>
      <c r="F152" s="145">
        <f t="shared" si="7"/>
        <v>2162.2004347199995</v>
      </c>
      <c r="G152" s="146"/>
      <c r="H152" s="143">
        <f t="shared" si="8"/>
        <v>0</v>
      </c>
    </row>
    <row r="153" spans="1:8">
      <c r="A153" s="136" t="s">
        <v>48</v>
      </c>
      <c r="B153" s="136" t="s">
        <v>915</v>
      </c>
      <c r="C153" s="142">
        <f>IF(A153=Hoja1!A28,Hoja1!AE28)</f>
        <v>71</v>
      </c>
      <c r="D153" s="143">
        <f>IF(A153=Hoja1!A28,Hoja1!AN28)</f>
        <v>1569.2609199999999</v>
      </c>
      <c r="E153" s="144">
        <f t="shared" si="6"/>
        <v>1820.3426671999998</v>
      </c>
      <c r="F153" s="145">
        <f t="shared" si="7"/>
        <v>2184.4112006399996</v>
      </c>
      <c r="G153" s="146"/>
      <c r="H153" s="143">
        <f t="shared" si="8"/>
        <v>0</v>
      </c>
    </row>
    <row r="154" spans="1:8">
      <c r="A154" s="136" t="s">
        <v>49</v>
      </c>
      <c r="B154" s="136" t="s">
        <v>916</v>
      </c>
      <c r="C154" s="142">
        <f>IF(A154=Hoja1!A29,Hoja1!AE29)</f>
        <v>33</v>
      </c>
      <c r="D154" s="143">
        <f>IF(A154=Hoja1!A29,Hoja1!AN29)</f>
        <v>1600.4131299999999</v>
      </c>
      <c r="E154" s="144">
        <f t="shared" si="6"/>
        <v>1856.4792307999999</v>
      </c>
      <c r="F154" s="145">
        <f t="shared" si="7"/>
        <v>2227.7750769599998</v>
      </c>
      <c r="G154" s="146"/>
      <c r="H154" s="143">
        <f t="shared" si="8"/>
        <v>0</v>
      </c>
    </row>
    <row r="155" spans="1:8">
      <c r="A155" s="136" t="s">
        <v>60</v>
      </c>
      <c r="B155" s="136" t="s">
        <v>918</v>
      </c>
      <c r="C155" s="142">
        <f>IF(A155=Hoja1!A35,Hoja1!AE35)</f>
        <v>9</v>
      </c>
      <c r="D155" s="143">
        <f>IF(A155=Hoja1!A35,Hoja1!AN35)</f>
        <v>3139.7881899999998</v>
      </c>
      <c r="E155" s="144">
        <f t="shared" si="6"/>
        <v>3642.1543003999996</v>
      </c>
      <c r="F155" s="145">
        <f t="shared" si="7"/>
        <v>4370.5851604799991</v>
      </c>
      <c r="G155" s="146"/>
      <c r="H155" s="143">
        <f t="shared" si="8"/>
        <v>0</v>
      </c>
    </row>
    <row r="156" spans="1:8">
      <c r="A156" s="136" t="s">
        <v>62</v>
      </c>
      <c r="B156" s="136" t="s">
        <v>919</v>
      </c>
      <c r="C156" s="142">
        <f>IF(A156=Hoja1!A36,Hoja1!AE36)</f>
        <v>2</v>
      </c>
      <c r="D156" s="143">
        <f>IF(A156=Hoja1!A36,Hoja1!AN36)</f>
        <v>3710.1522300000001</v>
      </c>
      <c r="E156" s="144">
        <f t="shared" si="6"/>
        <v>4303.7765867999997</v>
      </c>
      <c r="F156" s="145">
        <f t="shared" si="7"/>
        <v>5164.5319041599996</v>
      </c>
      <c r="G156" s="146"/>
      <c r="H156" s="143">
        <f t="shared" si="8"/>
        <v>0</v>
      </c>
    </row>
    <row r="157" spans="1:8">
      <c r="A157" s="136" t="s">
        <v>64</v>
      </c>
      <c r="B157" s="136" t="s">
        <v>920</v>
      </c>
      <c r="C157" s="142">
        <f>IF(A157=Hoja1!A37,Hoja1!AE37)</f>
        <v>0</v>
      </c>
      <c r="D157" s="143">
        <f>IF(A157=Hoja1!A37,Hoja1!AN37)</f>
        <v>2739.36832</v>
      </c>
      <c r="E157" s="144">
        <f t="shared" si="6"/>
        <v>3177.6672512</v>
      </c>
      <c r="F157" s="145">
        <f t="shared" si="7"/>
        <v>3813.2007014399996</v>
      </c>
      <c r="G157" s="146"/>
      <c r="H157" s="143">
        <f t="shared" si="8"/>
        <v>0</v>
      </c>
    </row>
    <row r="158" spans="1:8">
      <c r="A158" s="136" t="s">
        <v>66</v>
      </c>
      <c r="B158" s="136" t="s">
        <v>921</v>
      </c>
      <c r="C158" s="142">
        <f>IF(A158=Hoja1!A38,Hoja1!AE38)</f>
        <v>2</v>
      </c>
      <c r="D158" s="143">
        <f>IF(A158=Hoja1!A38,Hoja1!AN38)</f>
        <v>2834.0913</v>
      </c>
      <c r="E158" s="144">
        <f t="shared" si="6"/>
        <v>3287.5459080000001</v>
      </c>
      <c r="F158" s="145">
        <f t="shared" si="7"/>
        <v>3945.0550896</v>
      </c>
      <c r="G158" s="146"/>
      <c r="H158" s="143">
        <f t="shared" si="8"/>
        <v>0</v>
      </c>
    </row>
    <row r="159" spans="1:8">
      <c r="A159" s="136" t="s">
        <v>67</v>
      </c>
      <c r="B159" s="136" t="s">
        <v>922</v>
      </c>
      <c r="C159" s="142">
        <f>IF(A159=Hoja1!A39,Hoja1!AE39)</f>
        <v>20</v>
      </c>
      <c r="D159" s="143">
        <f>IF(A159=Hoja1!A39,Hoja1!AN39)</f>
        <v>3258.8250899999994</v>
      </c>
      <c r="E159" s="144">
        <f t="shared" si="6"/>
        <v>3780.2371043999992</v>
      </c>
      <c r="F159" s="145">
        <f t="shared" si="7"/>
        <v>4536.2845252799989</v>
      </c>
      <c r="G159" s="146"/>
      <c r="H159" s="143">
        <f t="shared" si="8"/>
        <v>0</v>
      </c>
    </row>
    <row r="160" spans="1:8">
      <c r="A160" s="136" t="s">
        <v>69</v>
      </c>
      <c r="B160" s="136" t="s">
        <v>923</v>
      </c>
      <c r="C160" s="142">
        <f>IF(A160=Hoja1!A40,Hoja1!AE40)</f>
        <v>7</v>
      </c>
      <c r="D160" s="143">
        <f>IF(A160=Hoja1!A40,Hoja1!AN40)</f>
        <v>4109.0524799999994</v>
      </c>
      <c r="E160" s="144">
        <f t="shared" si="6"/>
        <v>4766.5008767999989</v>
      </c>
      <c r="F160" s="145">
        <f t="shared" si="7"/>
        <v>5719.8010521599981</v>
      </c>
      <c r="G160" s="146"/>
      <c r="H160" s="143">
        <f t="shared" si="8"/>
        <v>0</v>
      </c>
    </row>
    <row r="161" spans="1:8">
      <c r="A161" s="136" t="s">
        <v>70</v>
      </c>
      <c r="B161" s="136" t="s">
        <v>924</v>
      </c>
      <c r="C161" s="142">
        <f>IF(A161=Hoja1!A41,Hoja1!AE41)</f>
        <v>5</v>
      </c>
      <c r="D161" s="143">
        <f>IF(A161=Hoja1!A41,Hoja1!AN41)</f>
        <v>3173.7263699999999</v>
      </c>
      <c r="E161" s="144">
        <f t="shared" si="6"/>
        <v>3681.5225891999994</v>
      </c>
      <c r="F161" s="145">
        <f t="shared" si="7"/>
        <v>4417.8271070399987</v>
      </c>
      <c r="G161" s="146"/>
      <c r="H161" s="143">
        <f t="shared" si="8"/>
        <v>0</v>
      </c>
    </row>
    <row r="162" spans="1:8">
      <c r="A162" s="136" t="s">
        <v>72</v>
      </c>
      <c r="B162" s="136" t="s">
        <v>925</v>
      </c>
      <c r="C162" s="142">
        <f>IF(A162=Hoja1!A42,Hoja1!AE42)</f>
        <v>3</v>
      </c>
      <c r="D162" s="143">
        <f>IF(A162=Hoja1!A42,Hoja1!AN42)</f>
        <v>2221.68444</v>
      </c>
      <c r="E162" s="144">
        <f t="shared" si="6"/>
        <v>2577.1539503999998</v>
      </c>
      <c r="F162" s="145">
        <f t="shared" si="7"/>
        <v>3092.5847404799997</v>
      </c>
      <c r="G162" s="146"/>
      <c r="H162" s="143">
        <f t="shared" si="8"/>
        <v>0</v>
      </c>
    </row>
    <row r="163" spans="1:8">
      <c r="A163" s="136" t="s">
        <v>77</v>
      </c>
      <c r="B163" s="136" t="s">
        <v>926</v>
      </c>
      <c r="C163" s="142">
        <f>IF(A163=Hoja1!A45,Hoja1!AE45)</f>
        <v>0</v>
      </c>
      <c r="D163" s="143">
        <f>IF(A163=Hoja1!A45,Hoja1!AN45)</f>
        <v>2012.73669</v>
      </c>
      <c r="E163" s="144">
        <f t="shared" si="6"/>
        <v>2334.7745603999997</v>
      </c>
      <c r="F163" s="145">
        <f t="shared" si="7"/>
        <v>2801.7294724799995</v>
      </c>
      <c r="G163" s="146"/>
      <c r="H163" s="143">
        <f t="shared" si="8"/>
        <v>0</v>
      </c>
    </row>
    <row r="164" spans="1:8">
      <c r="A164" s="136" t="s">
        <v>80</v>
      </c>
      <c r="B164" s="136" t="s">
        <v>927</v>
      </c>
      <c r="C164" s="142">
        <f>IF(A164=Hoja1!A47,Hoja1!AE47)</f>
        <v>16</v>
      </c>
      <c r="D164" s="143">
        <f>IF(A164=Hoja1!A47,Hoja1!AN47)</f>
        <v>1061.4545699999999</v>
      </c>
      <c r="E164" s="144">
        <f t="shared" si="6"/>
        <v>1231.2873011999998</v>
      </c>
      <c r="F164" s="145">
        <f t="shared" si="7"/>
        <v>1477.5447614399998</v>
      </c>
      <c r="G164" s="146"/>
      <c r="H164" s="143">
        <f t="shared" si="8"/>
        <v>0</v>
      </c>
    </row>
    <row r="165" spans="1:8">
      <c r="A165" s="136" t="s">
        <v>82</v>
      </c>
      <c r="B165" s="136" t="s">
        <v>928</v>
      </c>
      <c r="C165" s="142">
        <f>IF(A165=Hoja1!A48,Hoja1!AE48)</f>
        <v>0</v>
      </c>
      <c r="D165" s="143">
        <f>IF(A165=Hoja1!A48,Hoja1!AN48)</f>
        <v>1022.70426</v>
      </c>
      <c r="E165" s="144">
        <f t="shared" si="6"/>
        <v>1186.3369415999998</v>
      </c>
      <c r="F165" s="145">
        <f t="shared" si="7"/>
        <v>1423.6043299199998</v>
      </c>
      <c r="G165" s="146"/>
      <c r="H165" s="143">
        <f t="shared" si="8"/>
        <v>0</v>
      </c>
    </row>
    <row r="166" spans="1:8">
      <c r="A166" s="136" t="s">
        <v>84</v>
      </c>
      <c r="B166" s="136" t="s">
        <v>929</v>
      </c>
      <c r="C166" s="142">
        <f>IF(A166=Hoja1!A49,Hoja1!AE49)</f>
        <v>6</v>
      </c>
      <c r="D166" s="143">
        <f>IF(A166=Hoja1!A49,Hoja1!AN49)</f>
        <v>1030.04909</v>
      </c>
      <c r="E166" s="144">
        <f t="shared" si="6"/>
        <v>1194.8569444</v>
      </c>
      <c r="F166" s="145">
        <f t="shared" si="7"/>
        <v>1433.8283332799999</v>
      </c>
      <c r="G166" s="146"/>
      <c r="H166" s="143">
        <f t="shared" si="8"/>
        <v>0</v>
      </c>
    </row>
    <row r="167" spans="1:8">
      <c r="A167" s="136" t="s">
        <v>321</v>
      </c>
      <c r="B167" s="136" t="s">
        <v>1016</v>
      </c>
      <c r="C167" s="142">
        <f>IF(A167=Hoja1!A172,Hoja1!AE172)</f>
        <v>27</v>
      </c>
      <c r="D167" s="143">
        <f>IF(A167=Hoja1!A172,Hoja1!AN172)</f>
        <v>3720.0297599999994</v>
      </c>
      <c r="E167" s="144">
        <f t="shared" ref="E167:E185" si="24">+D167*1.16</f>
        <v>4315.2345215999994</v>
      </c>
      <c r="F167" s="145">
        <f t="shared" ref="F167:F185" si="25">E167*1.2</f>
        <v>5178.2814259199995</v>
      </c>
      <c r="G167" s="146"/>
      <c r="H167" s="143">
        <f t="shared" ref="H167:H185" si="26">G167*E167</f>
        <v>0</v>
      </c>
    </row>
    <row r="168" spans="1:8">
      <c r="A168" s="136" t="s">
        <v>323</v>
      </c>
      <c r="B168" s="136" t="s">
        <v>1017</v>
      </c>
      <c r="C168" s="142">
        <f>IF(A168=Hoja1!A173,Hoja1!AE173)</f>
        <v>7</v>
      </c>
      <c r="D168" s="143">
        <f>IF(A168=Hoja1!A173,Hoja1!AN173)</f>
        <v>3837.2937699999993</v>
      </c>
      <c r="E168" s="144">
        <f t="shared" si="24"/>
        <v>4451.2607731999988</v>
      </c>
      <c r="F168" s="145">
        <f t="shared" si="25"/>
        <v>5341.5129278399982</v>
      </c>
      <c r="G168" s="146"/>
      <c r="H168" s="143">
        <f t="shared" si="26"/>
        <v>0</v>
      </c>
    </row>
    <row r="169" spans="1:8">
      <c r="A169" s="136" t="s">
        <v>324</v>
      </c>
      <c r="B169" s="136" t="s">
        <v>1018</v>
      </c>
      <c r="C169" s="142">
        <f>IF(A169=Hoja1!A174,Hoja1!AE174)</f>
        <v>7</v>
      </c>
      <c r="D169" s="143">
        <f>IF(A169=Hoja1!A174,Hoja1!AN174)</f>
        <v>3824.6302699999997</v>
      </c>
      <c r="E169" s="144">
        <f t="shared" si="24"/>
        <v>4436.5711131999997</v>
      </c>
      <c r="F169" s="145">
        <f t="shared" si="25"/>
        <v>5323.8853358399992</v>
      </c>
      <c r="G169" s="146"/>
      <c r="H169" s="143">
        <f t="shared" si="26"/>
        <v>0</v>
      </c>
    </row>
    <row r="170" spans="1:8">
      <c r="A170" s="136" t="s">
        <v>329</v>
      </c>
      <c r="B170" s="136" t="s">
        <v>1021</v>
      </c>
      <c r="C170" s="142">
        <f>IF(A170=Hoja1!A177,Hoja1!AE177)</f>
        <v>110</v>
      </c>
      <c r="D170" s="143">
        <f>IF(A170=Hoja1!A177,Hoja1!AN177)</f>
        <v>1430.7222300000003</v>
      </c>
      <c r="E170" s="144">
        <f t="shared" si="24"/>
        <v>1659.6377868000002</v>
      </c>
      <c r="F170" s="145">
        <f t="shared" si="25"/>
        <v>1991.5653441600002</v>
      </c>
      <c r="G170" s="146"/>
      <c r="H170" s="143">
        <f t="shared" si="26"/>
        <v>0</v>
      </c>
    </row>
    <row r="171" spans="1:8">
      <c r="A171" s="136" t="s">
        <v>331</v>
      </c>
      <c r="B171" s="136" t="s">
        <v>1022</v>
      </c>
      <c r="C171" s="142">
        <f>IF(A171=Hoja1!A178,Hoja1!AE178)</f>
        <v>5</v>
      </c>
      <c r="D171" s="143">
        <f>IF(A171=Hoja1!A178,Hoja1!AN178)</f>
        <v>1482.8958500000001</v>
      </c>
      <c r="E171" s="144">
        <f t="shared" si="24"/>
        <v>1720.1591860000001</v>
      </c>
      <c r="F171" s="145">
        <f t="shared" si="25"/>
        <v>2064.1910232</v>
      </c>
      <c r="G171" s="146"/>
      <c r="H171" s="143">
        <f t="shared" si="26"/>
        <v>0</v>
      </c>
    </row>
    <row r="172" spans="1:8">
      <c r="A172" s="136" t="s">
        <v>333</v>
      </c>
      <c r="B172" s="136" t="s">
        <v>1023</v>
      </c>
      <c r="C172" s="142">
        <f>IF(A172=Hoja1!A179,Hoja1!AE179)</f>
        <v>73</v>
      </c>
      <c r="D172" s="143">
        <f>IF(A172=Hoja1!A179,Hoja1!AN179)</f>
        <v>1365.8851100000002</v>
      </c>
      <c r="E172" s="144">
        <f t="shared" si="24"/>
        <v>1584.4267276</v>
      </c>
      <c r="F172" s="145">
        <f t="shared" si="25"/>
        <v>1901.3120731199999</v>
      </c>
      <c r="G172" s="146"/>
      <c r="H172" s="143">
        <f t="shared" si="26"/>
        <v>0</v>
      </c>
    </row>
    <row r="173" spans="1:8">
      <c r="A173" s="136" t="s">
        <v>343</v>
      </c>
      <c r="B173" s="136" t="s">
        <v>1026</v>
      </c>
      <c r="C173" s="142">
        <f>IF(A173=Hoja1!A184,Hoja1!AE184)</f>
        <v>12</v>
      </c>
      <c r="D173" s="143">
        <f>IF(A173=Hoja1!A184,Hoja1!AN184)</f>
        <v>1955.2444</v>
      </c>
      <c r="E173" s="144">
        <f t="shared" si="24"/>
        <v>2268.0835039999997</v>
      </c>
      <c r="F173" s="145">
        <f t="shared" si="25"/>
        <v>2721.7002047999995</v>
      </c>
      <c r="G173" s="146"/>
      <c r="H173" s="143">
        <f t="shared" si="26"/>
        <v>0</v>
      </c>
    </row>
    <row r="174" spans="1:8">
      <c r="A174" s="136" t="s">
        <v>345</v>
      </c>
      <c r="B174" s="136" t="s">
        <v>1027</v>
      </c>
      <c r="C174" s="142">
        <f>IF(A174=Hoja1!A185,Hoja1!AE185)</f>
        <v>6</v>
      </c>
      <c r="D174" s="143">
        <f>IF(A174=Hoja1!A185,Hoja1!AN185)</f>
        <v>1913.70812</v>
      </c>
      <c r="E174" s="144">
        <f t="shared" si="24"/>
        <v>2219.9014192</v>
      </c>
      <c r="F174" s="145">
        <f t="shared" si="25"/>
        <v>2663.88170304</v>
      </c>
      <c r="G174" s="146"/>
      <c r="H174" s="143">
        <f t="shared" si="26"/>
        <v>0</v>
      </c>
    </row>
    <row r="175" spans="1:8">
      <c r="A175" s="136" t="s">
        <v>347</v>
      </c>
      <c r="B175" s="136" t="s">
        <v>1028</v>
      </c>
      <c r="C175" s="142">
        <f>IF(A175=Hoja1!A186,Hoja1!AE186)</f>
        <v>34</v>
      </c>
      <c r="D175" s="143">
        <f>IF(A175=Hoja1!A186,Hoja1!AN186)</f>
        <v>1926.1183499999997</v>
      </c>
      <c r="E175" s="144">
        <f t="shared" si="24"/>
        <v>2234.2972859999995</v>
      </c>
      <c r="F175" s="145">
        <f t="shared" si="25"/>
        <v>2681.1567431999993</v>
      </c>
      <c r="G175" s="146"/>
      <c r="H175" s="143">
        <f t="shared" si="26"/>
        <v>0</v>
      </c>
    </row>
    <row r="176" spans="1:8">
      <c r="A176" s="136" t="s">
        <v>348</v>
      </c>
      <c r="B176" s="136" t="s">
        <v>1029</v>
      </c>
      <c r="C176" s="142">
        <f>IF(A176=Hoja1!A187,Hoja1!AE187)</f>
        <v>25</v>
      </c>
      <c r="D176" s="143">
        <f>IF(A176=Hoja1!A187,Hoja1!AN187)</f>
        <v>1929.9174</v>
      </c>
      <c r="E176" s="144">
        <f t="shared" si="24"/>
        <v>2238.7041839999997</v>
      </c>
      <c r="F176" s="145">
        <f t="shared" si="25"/>
        <v>2686.4450207999994</v>
      </c>
      <c r="G176" s="146"/>
      <c r="H176" s="143">
        <f t="shared" si="26"/>
        <v>0</v>
      </c>
    </row>
    <row r="177" spans="1:8">
      <c r="A177" s="147" t="s">
        <v>574</v>
      </c>
      <c r="B177" s="147" t="s">
        <v>1114</v>
      </c>
      <c r="C177" s="142">
        <f>IF(A177=Hoja1!A302,Hoja1!AE302)</f>
        <v>12</v>
      </c>
      <c r="D177" s="143">
        <f>IF(A177=Hoja1!A302,Hoja1!AN302)</f>
        <v>3754.7277499999996</v>
      </c>
      <c r="E177" s="144">
        <f t="shared" si="24"/>
        <v>4355.4841899999992</v>
      </c>
      <c r="F177" s="145">
        <f t="shared" si="25"/>
        <v>5226.5810279999987</v>
      </c>
      <c r="G177" s="146"/>
      <c r="H177" s="143">
        <f t="shared" si="26"/>
        <v>0</v>
      </c>
    </row>
    <row r="178" spans="1:8">
      <c r="A178" s="147" t="s">
        <v>576</v>
      </c>
      <c r="B178" s="147" t="s">
        <v>1115</v>
      </c>
      <c r="C178" s="142">
        <f>IF(A178=Hoja1!A303,Hoja1!AE303)</f>
        <v>6</v>
      </c>
      <c r="D178" s="143">
        <f>IF(A178=Hoja1!A303,Hoja1!AN303)</f>
        <v>3871.7384900000002</v>
      </c>
      <c r="E178" s="144">
        <f t="shared" si="24"/>
        <v>4491.2166483999999</v>
      </c>
      <c r="F178" s="145">
        <f t="shared" si="25"/>
        <v>5389.4599780799999</v>
      </c>
      <c r="G178" s="146"/>
      <c r="H178" s="143">
        <f t="shared" si="26"/>
        <v>0</v>
      </c>
    </row>
    <row r="179" spans="1:8">
      <c r="A179" s="147" t="s">
        <v>578</v>
      </c>
      <c r="B179" s="147" t="s">
        <v>1116</v>
      </c>
      <c r="C179" s="142">
        <f>IF(A179=Hoja1!A304,Hoja1!AE304)</f>
        <v>40</v>
      </c>
      <c r="D179" s="143">
        <f>IF(A179=Hoja1!A304,Hoja1!AN304)</f>
        <v>3409.5207400000004</v>
      </c>
      <c r="E179" s="144">
        <f t="shared" si="24"/>
        <v>3955.0440584000003</v>
      </c>
      <c r="F179" s="145">
        <f t="shared" si="25"/>
        <v>4746.0528700800005</v>
      </c>
      <c r="G179" s="146"/>
      <c r="H179" s="143">
        <f t="shared" si="26"/>
        <v>0</v>
      </c>
    </row>
    <row r="180" spans="1:8">
      <c r="A180" s="147" t="s">
        <v>580</v>
      </c>
      <c r="B180" s="147" t="s">
        <v>1117</v>
      </c>
      <c r="C180" s="142">
        <f>IF(A180=Hoja1!A305,Hoja1!AE305)</f>
        <v>6</v>
      </c>
      <c r="D180" s="143">
        <f>IF(A180=Hoja1!A305,Hoja1!AN305)</f>
        <v>4515.5508299999992</v>
      </c>
      <c r="E180" s="144">
        <f t="shared" si="24"/>
        <v>5238.0389627999984</v>
      </c>
      <c r="F180" s="145">
        <f t="shared" si="25"/>
        <v>6285.6467553599978</v>
      </c>
      <c r="G180" s="146"/>
      <c r="H180" s="143">
        <f t="shared" si="26"/>
        <v>0</v>
      </c>
    </row>
    <row r="181" spans="1:8">
      <c r="A181" s="147" t="s">
        <v>582</v>
      </c>
      <c r="B181" s="147" t="s">
        <v>1118</v>
      </c>
      <c r="C181" s="142">
        <f>IF(A181=Hoja1!A306,Hoja1!AE306)</f>
        <v>4</v>
      </c>
      <c r="D181" s="143">
        <f>IF(A181=Hoja1!A306,Hoja1!AN306)</f>
        <v>4113.1048000000001</v>
      </c>
      <c r="E181" s="144">
        <f t="shared" si="24"/>
        <v>4771.2015679999995</v>
      </c>
      <c r="F181" s="145">
        <f t="shared" si="25"/>
        <v>5725.4418815999989</v>
      </c>
      <c r="G181" s="146"/>
      <c r="H181" s="143">
        <f t="shared" si="26"/>
        <v>0</v>
      </c>
    </row>
    <row r="182" spans="1:8">
      <c r="A182" s="147" t="s">
        <v>584</v>
      </c>
      <c r="B182" s="147" t="s">
        <v>1119</v>
      </c>
      <c r="C182" s="142">
        <f>IF(A182=Hoja1!A307,Hoja1!AE307)</f>
        <v>14</v>
      </c>
      <c r="D182" s="143">
        <f>IF(A182=Hoja1!A307,Hoja1!AN307)</f>
        <v>3466.5064900000002</v>
      </c>
      <c r="E182" s="144">
        <f t="shared" si="24"/>
        <v>4021.1475283999998</v>
      </c>
      <c r="F182" s="145">
        <f t="shared" si="25"/>
        <v>4825.3770340799992</v>
      </c>
      <c r="G182" s="146"/>
      <c r="H182" s="143">
        <f t="shared" si="26"/>
        <v>0</v>
      </c>
    </row>
    <row r="183" spans="1:8">
      <c r="A183" s="147" t="s">
        <v>585</v>
      </c>
      <c r="B183" s="147" t="s">
        <v>1120</v>
      </c>
      <c r="C183" s="142">
        <f>IF(A183=Hoja1!A308,Hoja1!AE308)</f>
        <v>9</v>
      </c>
      <c r="D183" s="143">
        <f>IF(A183=Hoja1!A308,Hoja1!AN308)</f>
        <v>4326.3581400000003</v>
      </c>
      <c r="E183" s="144">
        <f t="shared" si="24"/>
        <v>5018.5754423999997</v>
      </c>
      <c r="F183" s="145">
        <f t="shared" si="25"/>
        <v>6022.2905308799991</v>
      </c>
      <c r="G183" s="146"/>
      <c r="H183" s="143">
        <f t="shared" si="26"/>
        <v>0</v>
      </c>
    </row>
    <row r="184" spans="1:8">
      <c r="A184" s="147" t="s">
        <v>590</v>
      </c>
      <c r="B184" s="147" t="s">
        <v>1123</v>
      </c>
      <c r="C184" s="142">
        <f>IF(A184=Hoja1!A311,Hoja1!AE311)</f>
        <v>5</v>
      </c>
      <c r="D184" s="143">
        <f>IF(A184=Hoja1!A311,Hoja1!AN311)</f>
        <v>4005.7183199999999</v>
      </c>
      <c r="E184" s="144">
        <f t="shared" si="24"/>
        <v>4646.6332511999999</v>
      </c>
      <c r="F184" s="145">
        <f t="shared" si="25"/>
        <v>5575.9599014400001</v>
      </c>
      <c r="G184" s="146"/>
      <c r="H184" s="143">
        <f t="shared" si="26"/>
        <v>0</v>
      </c>
    </row>
    <row r="185" spans="1:8">
      <c r="A185" s="147" t="s">
        <v>592</v>
      </c>
      <c r="B185" s="147" t="s">
        <v>1124</v>
      </c>
      <c r="C185" s="142">
        <f>IF(A185=Hoja1!A312,Hoja1!AE312)</f>
        <v>8</v>
      </c>
      <c r="D185" s="143">
        <f>IF(A185=Hoja1!A312,Hoja1!AN312)</f>
        <v>3436.11409</v>
      </c>
      <c r="E185" s="144">
        <f t="shared" si="24"/>
        <v>3985.8923443999997</v>
      </c>
      <c r="F185" s="145">
        <f t="shared" si="25"/>
        <v>4783.0708132799991</v>
      </c>
      <c r="G185" s="146"/>
      <c r="H185" s="143">
        <f t="shared" si="26"/>
        <v>0</v>
      </c>
    </row>
    <row r="186" spans="1:8" s="141" customFormat="1">
      <c r="A186" s="136"/>
      <c r="B186" s="136"/>
      <c r="C186" s="142"/>
      <c r="D186" s="143"/>
      <c r="E186" s="144"/>
      <c r="F186" s="145"/>
      <c r="G186" s="146"/>
      <c r="H186" s="143"/>
    </row>
    <row r="187" spans="1:8" s="141" customFormat="1" ht="17" thickBot="1">
      <c r="A187" s="136"/>
      <c r="B187" s="136"/>
      <c r="C187" s="142"/>
      <c r="D187" s="143"/>
      <c r="E187" s="144"/>
      <c r="F187" s="145"/>
      <c r="G187" s="146"/>
      <c r="H187" s="143"/>
    </row>
    <row r="188" spans="1:8" ht="17" thickBot="1">
      <c r="A188" s="173" t="s">
        <v>1188</v>
      </c>
      <c r="B188" s="174" t="s">
        <v>1188</v>
      </c>
      <c r="C188" s="148"/>
      <c r="D188" s="141"/>
      <c r="E188" s="141"/>
      <c r="F188" s="141"/>
      <c r="G188" s="141"/>
      <c r="H188" s="141"/>
    </row>
    <row r="189" spans="1:8">
      <c r="A189" s="136" t="s">
        <v>186</v>
      </c>
      <c r="B189" s="136" t="s">
        <v>962</v>
      </c>
      <c r="C189" s="142">
        <f>IF(A189=Hoja1!A103,Hoja1!AE103)</f>
        <v>310</v>
      </c>
      <c r="D189" s="143">
        <f>IF(A189=Hoja1!A103,Hoja1!AN103)</f>
        <v>83.325829999999996</v>
      </c>
      <c r="E189" s="144">
        <f t="shared" ref="E189:E222" si="27">+D189*1.16</f>
        <v>96.657962799999993</v>
      </c>
      <c r="F189" s="145">
        <f t="shared" ref="F189:F222" si="28">E189*1.2</f>
        <v>115.98955535999998</v>
      </c>
      <c r="G189" s="146"/>
      <c r="H189" s="143">
        <f t="shared" ref="H189:H222" si="29">G189*E189</f>
        <v>0</v>
      </c>
    </row>
    <row r="190" spans="1:8">
      <c r="A190" s="136" t="s">
        <v>188</v>
      </c>
      <c r="B190" s="136" t="s">
        <v>963</v>
      </c>
      <c r="C190" s="142">
        <f>IF(A190=Hoja1!A104,Hoja1!AE104)</f>
        <v>178</v>
      </c>
      <c r="D190" s="143">
        <f>IF(A190=Hoja1!A104,Hoja1!AN104)</f>
        <v>95.989329999999995</v>
      </c>
      <c r="E190" s="144">
        <f t="shared" si="27"/>
        <v>111.34762279999998</v>
      </c>
      <c r="F190" s="145">
        <f t="shared" si="28"/>
        <v>133.61714735999996</v>
      </c>
      <c r="G190" s="146"/>
      <c r="H190" s="143">
        <f t="shared" si="29"/>
        <v>0</v>
      </c>
    </row>
    <row r="191" spans="1:8">
      <c r="A191" s="136" t="s">
        <v>190</v>
      </c>
      <c r="B191" s="136" t="s">
        <v>964</v>
      </c>
      <c r="C191" s="142">
        <f>IF(A191=Hoja1!A105,Hoja1!AE105)</f>
        <v>620</v>
      </c>
      <c r="D191" s="143">
        <f>IF(A191=Hoja1!A105,Hoja1!AN105)</f>
        <v>103.58742999999998</v>
      </c>
      <c r="E191" s="144">
        <f t="shared" si="27"/>
        <v>120.16141879999998</v>
      </c>
      <c r="F191" s="145">
        <f t="shared" si="28"/>
        <v>144.19370255999996</v>
      </c>
      <c r="G191" s="146"/>
      <c r="H191" s="143">
        <f t="shared" si="29"/>
        <v>0</v>
      </c>
    </row>
    <row r="192" spans="1:8">
      <c r="A192" s="136" t="s">
        <v>192</v>
      </c>
      <c r="B192" s="136" t="s">
        <v>965</v>
      </c>
      <c r="C192" s="142">
        <f>IF(A192=Hoja1!A106,Hoja1!AE106)</f>
        <v>663</v>
      </c>
      <c r="D192" s="143">
        <f>IF(A192=Hoja1!A106,Hoja1!AN106)</f>
        <v>106.12013</v>
      </c>
      <c r="E192" s="144">
        <f t="shared" si="27"/>
        <v>123.0993508</v>
      </c>
      <c r="F192" s="145">
        <f t="shared" si="28"/>
        <v>147.71922096</v>
      </c>
      <c r="G192" s="146"/>
      <c r="H192" s="143">
        <f t="shared" si="29"/>
        <v>0</v>
      </c>
    </row>
    <row r="193" spans="1:8">
      <c r="A193" s="136" t="s">
        <v>194</v>
      </c>
      <c r="B193" s="136" t="s">
        <v>966</v>
      </c>
      <c r="C193" s="142">
        <f>IF(A193=Hoja1!A107,Hoja1!AE107)</f>
        <v>116</v>
      </c>
      <c r="D193" s="143">
        <f>IF(A193=Hoja1!A107,Hoja1!AN107)</f>
        <v>123.84902999999998</v>
      </c>
      <c r="E193" s="144">
        <f t="shared" si="27"/>
        <v>143.66487479999998</v>
      </c>
      <c r="F193" s="145">
        <f t="shared" si="28"/>
        <v>172.39784975999996</v>
      </c>
      <c r="G193" s="146"/>
      <c r="H193" s="143">
        <f t="shared" si="29"/>
        <v>0</v>
      </c>
    </row>
    <row r="194" spans="1:8">
      <c r="A194" s="136" t="s">
        <v>196</v>
      </c>
      <c r="B194" s="136" t="s">
        <v>967</v>
      </c>
      <c r="C194" s="142">
        <f>IF(A194=Hoja1!A108,Hoja1!AE108)</f>
        <v>140</v>
      </c>
      <c r="D194" s="143">
        <f>IF(A194=Hoja1!A108,Hoja1!AN108)</f>
        <v>199.83002999999999</v>
      </c>
      <c r="E194" s="144">
        <f t="shared" si="27"/>
        <v>231.80283479999997</v>
      </c>
      <c r="F194" s="145">
        <f t="shared" si="28"/>
        <v>278.16340175999994</v>
      </c>
      <c r="G194" s="146"/>
      <c r="H194" s="143">
        <f t="shared" si="29"/>
        <v>0</v>
      </c>
    </row>
    <row r="195" spans="1:8">
      <c r="A195" s="136" t="s">
        <v>198</v>
      </c>
      <c r="B195" s="136" t="s">
        <v>968</v>
      </c>
      <c r="C195" s="142">
        <f>IF(A195=Hoja1!A109,Hoja1!AE109)</f>
        <v>217</v>
      </c>
      <c r="D195" s="143">
        <f>IF(A195=Hoja1!A109,Hoja1!AN109)</f>
        <v>232.75512999999998</v>
      </c>
      <c r="E195" s="144">
        <f t="shared" si="27"/>
        <v>269.99595079999995</v>
      </c>
      <c r="F195" s="145">
        <f t="shared" si="28"/>
        <v>323.9951409599999</v>
      </c>
      <c r="G195" s="146"/>
      <c r="H195" s="143">
        <f t="shared" si="29"/>
        <v>0</v>
      </c>
    </row>
    <row r="196" spans="1:8">
      <c r="A196" s="136" t="s">
        <v>200</v>
      </c>
      <c r="B196" s="136" t="s">
        <v>969</v>
      </c>
      <c r="C196" s="142">
        <f>IF(A196=Hoja1!A110,Hoja1!AE110)</f>
        <v>76</v>
      </c>
      <c r="D196" s="143">
        <f>IF(A196=Hoja1!A110,Hoja1!AN110)</f>
        <v>247.95132999999996</v>
      </c>
      <c r="E196" s="144">
        <f t="shared" si="27"/>
        <v>287.62354279999994</v>
      </c>
      <c r="F196" s="145">
        <f t="shared" si="28"/>
        <v>345.1482513599999</v>
      </c>
      <c r="G196" s="146"/>
      <c r="H196" s="143">
        <f t="shared" si="29"/>
        <v>0</v>
      </c>
    </row>
    <row r="197" spans="1:8">
      <c r="A197" s="136" t="s">
        <v>202</v>
      </c>
      <c r="B197" s="136" t="s">
        <v>970</v>
      </c>
      <c r="C197" s="142">
        <f>IF(A197=Hoja1!A111,Hoja1!AE111)</f>
        <v>6</v>
      </c>
      <c r="D197" s="143">
        <f>IF(A197=Hoja1!A111,Hoja1!AN111)</f>
        <v>1096.15256</v>
      </c>
      <c r="E197" s="144">
        <f t="shared" si="27"/>
        <v>1271.5369695999998</v>
      </c>
      <c r="F197" s="145">
        <f t="shared" si="28"/>
        <v>1525.8443635199997</v>
      </c>
      <c r="G197" s="146"/>
      <c r="H197" s="143">
        <f t="shared" si="29"/>
        <v>0</v>
      </c>
    </row>
    <row r="198" spans="1:8">
      <c r="A198" s="136" t="s">
        <v>206</v>
      </c>
      <c r="B198" s="136" t="s">
        <v>971</v>
      </c>
      <c r="C198" s="142">
        <f>IF(A198=Hoja1!A113,Hoja1!AE113)</f>
        <v>5</v>
      </c>
      <c r="D198" s="143">
        <f>IF(A198=Hoja1!A113,Hoja1!AN113)</f>
        <v>1055.1228199999996</v>
      </c>
      <c r="E198" s="144">
        <f t="shared" si="27"/>
        <v>1223.9424711999995</v>
      </c>
      <c r="F198" s="145">
        <f t="shared" si="28"/>
        <v>1468.7309654399994</v>
      </c>
      <c r="G198" s="146"/>
      <c r="H198" s="143">
        <f t="shared" si="29"/>
        <v>0</v>
      </c>
    </row>
    <row r="199" spans="1:8">
      <c r="A199" s="136" t="s">
        <v>717</v>
      </c>
      <c r="B199" s="136" t="s">
        <v>1079</v>
      </c>
      <c r="C199" s="142">
        <f>IF(A199=Hoja1!A257,Hoja1!AE257)</f>
        <v>31</v>
      </c>
      <c r="D199" s="143">
        <f>IF(A199=Hoja1!A257,Hoja1!AN257)</f>
        <v>379.65173000000004</v>
      </c>
      <c r="E199" s="144">
        <f>+D199*1.16</f>
        <v>440.39600680000001</v>
      </c>
      <c r="F199" s="145">
        <f>E199*1.2</f>
        <v>528.47520815999997</v>
      </c>
      <c r="G199" s="146"/>
      <c r="H199" s="143">
        <f>G199*E199</f>
        <v>0</v>
      </c>
    </row>
    <row r="200" spans="1:8">
      <c r="A200" s="136" t="s">
        <v>718</v>
      </c>
      <c r="B200" s="136" t="s">
        <v>1080</v>
      </c>
      <c r="C200" s="142">
        <f>IF(A200=Hoja1!A258,Hoja1!AE258)</f>
        <v>31</v>
      </c>
      <c r="D200" s="143">
        <f>IF(A200=Hoja1!A258,Hoja1!AN258)</f>
        <v>417.64222999999998</v>
      </c>
      <c r="E200" s="144">
        <f>+D200*1.16</f>
        <v>484.46498679999996</v>
      </c>
      <c r="F200" s="145">
        <f>E200*1.2</f>
        <v>581.35798415999989</v>
      </c>
      <c r="G200" s="146"/>
      <c r="H200" s="143">
        <f>G200*E200</f>
        <v>0</v>
      </c>
    </row>
    <row r="201" spans="1:8" s="141" customFormat="1">
      <c r="A201" s="136"/>
      <c r="B201" s="136"/>
      <c r="C201" s="142"/>
      <c r="D201" s="143"/>
      <c r="E201" s="144"/>
      <c r="F201" s="145"/>
      <c r="G201" s="146"/>
      <c r="H201" s="143"/>
    </row>
    <row r="202" spans="1:8" s="141" customFormat="1" ht="17" thickBot="1">
      <c r="A202" s="136"/>
      <c r="B202" s="136"/>
      <c r="C202" s="142"/>
      <c r="D202" s="143"/>
      <c r="E202" s="144"/>
      <c r="F202" s="145"/>
      <c r="G202" s="146"/>
      <c r="H202" s="143"/>
    </row>
    <row r="203" spans="1:8" s="141" customFormat="1" ht="17" thickBot="1">
      <c r="A203" s="173" t="s">
        <v>1189</v>
      </c>
      <c r="B203" s="174" t="s">
        <v>1189</v>
      </c>
      <c r="C203" s="148"/>
      <c r="D203" s="143"/>
      <c r="E203" s="144"/>
      <c r="F203" s="145"/>
      <c r="G203" s="146"/>
      <c r="H203" s="143"/>
    </row>
    <row r="204" spans="1:8">
      <c r="A204" s="136" t="s">
        <v>716</v>
      </c>
      <c r="B204" s="136" t="s">
        <v>984</v>
      </c>
      <c r="C204" s="142">
        <f>IF(A204=Hoja1!A130,Hoja1!AE130)</f>
        <v>5</v>
      </c>
      <c r="D204" s="143">
        <f>IF(A204=Hoja1!A130,Hoja1!AN130)</f>
        <v>2458.9984300000001</v>
      </c>
      <c r="E204" s="144">
        <f t="shared" si="27"/>
        <v>2852.4381788000001</v>
      </c>
      <c r="F204" s="145">
        <f t="shared" si="28"/>
        <v>3422.9258145600002</v>
      </c>
      <c r="G204" s="146"/>
      <c r="H204" s="143">
        <f t="shared" si="29"/>
        <v>0</v>
      </c>
    </row>
    <row r="205" spans="1:8">
      <c r="A205" s="136" t="s">
        <v>241</v>
      </c>
      <c r="B205" s="136" t="s">
        <v>985</v>
      </c>
      <c r="C205" s="142">
        <f>IF(A205=Hoja1!A131,Hoja1!AE131)</f>
        <v>12</v>
      </c>
      <c r="D205" s="143">
        <f>IF(A205=Hoja1!A131,Hoja1!AN131)</f>
        <v>154.24142999999998</v>
      </c>
      <c r="E205" s="144">
        <f t="shared" si="27"/>
        <v>178.92005879999996</v>
      </c>
      <c r="F205" s="145">
        <f t="shared" si="28"/>
        <v>214.70407055999996</v>
      </c>
      <c r="G205" s="146"/>
      <c r="H205" s="143">
        <f t="shared" si="29"/>
        <v>0</v>
      </c>
    </row>
    <row r="206" spans="1:8">
      <c r="A206" s="136" t="s">
        <v>243</v>
      </c>
      <c r="B206" s="136" t="s">
        <v>986</v>
      </c>
      <c r="C206" s="142">
        <f>IF(A206=Hoja1!A132,Hoja1!AE132)</f>
        <v>78</v>
      </c>
      <c r="D206" s="143">
        <f>IF(A206=Hoja1!A132,Hoja1!AN132)</f>
        <v>374.58633000000003</v>
      </c>
      <c r="E206" s="144">
        <f t="shared" si="27"/>
        <v>434.52014280000003</v>
      </c>
      <c r="F206" s="145">
        <f t="shared" si="28"/>
        <v>521.42417136000006</v>
      </c>
      <c r="G206" s="146"/>
      <c r="H206" s="143">
        <f t="shared" si="29"/>
        <v>0</v>
      </c>
    </row>
    <row r="207" spans="1:8">
      <c r="A207" s="136" t="s">
        <v>245</v>
      </c>
      <c r="B207" s="136" t="s">
        <v>988</v>
      </c>
      <c r="C207" s="142">
        <f>IF(A207=Hoja1!A133,Hoja1!AE133)</f>
        <v>643</v>
      </c>
      <c r="D207" s="143">
        <f>IF(A207=Hoja1!A133,Hoja1!AN133)</f>
        <v>121.31632999999999</v>
      </c>
      <c r="E207" s="144">
        <f t="shared" si="27"/>
        <v>140.72694279999999</v>
      </c>
      <c r="F207" s="145">
        <f t="shared" si="28"/>
        <v>168.87233135999998</v>
      </c>
      <c r="G207" s="146"/>
      <c r="H207" s="143">
        <f t="shared" si="29"/>
        <v>0</v>
      </c>
    </row>
    <row r="208" spans="1:8">
      <c r="A208" s="136" t="s">
        <v>247</v>
      </c>
      <c r="B208" s="136" t="s">
        <v>987</v>
      </c>
      <c r="C208" s="142">
        <f>IF(A208=Hoja1!A134,Hoja1!AE134)</f>
        <v>344</v>
      </c>
      <c r="D208" s="143">
        <f>IF(A208=Hoja1!A134,Hoja1!AN134)</f>
        <v>121.31632999999999</v>
      </c>
      <c r="E208" s="144">
        <f t="shared" si="27"/>
        <v>140.72694279999999</v>
      </c>
      <c r="F208" s="145">
        <f t="shared" si="28"/>
        <v>168.87233135999998</v>
      </c>
      <c r="G208" s="146"/>
      <c r="H208" s="143">
        <f t="shared" si="29"/>
        <v>0</v>
      </c>
    </row>
    <row r="209" spans="1:8">
      <c r="A209" s="136" t="s">
        <v>249</v>
      </c>
      <c r="B209" s="136" t="s">
        <v>989</v>
      </c>
      <c r="C209" s="142">
        <f>IF(A209=Hoja1!A135,Hoja1!AE135)</f>
        <v>328</v>
      </c>
      <c r="D209" s="143">
        <f>IF(A209=Hoja1!A135,Hoja1!AN135)</f>
        <v>121.31632999999999</v>
      </c>
      <c r="E209" s="144">
        <f t="shared" si="27"/>
        <v>140.72694279999999</v>
      </c>
      <c r="F209" s="145">
        <f t="shared" si="28"/>
        <v>168.87233135999998</v>
      </c>
      <c r="G209" s="146"/>
      <c r="H209" s="143">
        <f t="shared" si="29"/>
        <v>0</v>
      </c>
    </row>
    <row r="210" spans="1:8">
      <c r="A210" s="136" t="s">
        <v>251</v>
      </c>
      <c r="B210" s="136" t="s">
        <v>990</v>
      </c>
      <c r="C210" s="142">
        <f>IF(A210=Hoja1!A136,Hoja1!AE136)</f>
        <v>366</v>
      </c>
      <c r="D210" s="143">
        <f>IF(A210=Hoja1!A136,Hoja1!AN136)</f>
        <v>121.31632999999999</v>
      </c>
      <c r="E210" s="144">
        <f t="shared" si="27"/>
        <v>140.72694279999999</v>
      </c>
      <c r="F210" s="145">
        <f t="shared" si="28"/>
        <v>168.87233135999998</v>
      </c>
      <c r="G210" s="146"/>
      <c r="H210" s="143">
        <f t="shared" si="29"/>
        <v>0</v>
      </c>
    </row>
    <row r="211" spans="1:8">
      <c r="A211" s="136" t="s">
        <v>253</v>
      </c>
      <c r="B211" s="136" t="s">
        <v>991</v>
      </c>
      <c r="C211" s="142">
        <f>IF(A211=Hoja1!A137,Hoja1!AE137)</f>
        <v>426</v>
      </c>
      <c r="D211" s="143">
        <f>IF(A211=Hoja1!A137,Hoja1!AN137)</f>
        <v>121.31632999999999</v>
      </c>
      <c r="E211" s="144">
        <f t="shared" si="27"/>
        <v>140.72694279999999</v>
      </c>
      <c r="F211" s="145">
        <f t="shared" si="28"/>
        <v>168.87233135999998</v>
      </c>
      <c r="G211" s="146"/>
      <c r="H211" s="143">
        <f t="shared" si="29"/>
        <v>0</v>
      </c>
    </row>
    <row r="212" spans="1:8">
      <c r="A212" s="136" t="s">
        <v>255</v>
      </c>
      <c r="B212" s="136" t="s">
        <v>992</v>
      </c>
      <c r="C212" s="142">
        <f>IF(A212=Hoja1!A138,Hoja1!AE138)</f>
        <v>6</v>
      </c>
      <c r="D212" s="143">
        <f>IF(A212=Hoja1!A138,Hoja1!AN138)</f>
        <v>1248.3678299999999</v>
      </c>
      <c r="E212" s="144">
        <f t="shared" si="27"/>
        <v>1448.1066827999998</v>
      </c>
      <c r="F212" s="145">
        <f t="shared" si="28"/>
        <v>1737.7280193599997</v>
      </c>
      <c r="G212" s="146"/>
      <c r="H212" s="143">
        <f t="shared" si="29"/>
        <v>0</v>
      </c>
    </row>
    <row r="213" spans="1:8">
      <c r="A213" s="136" t="s">
        <v>257</v>
      </c>
      <c r="B213" s="136" t="s">
        <v>993</v>
      </c>
      <c r="C213" s="142">
        <f>IF(A213=Hoja1!A139,Hoja1!AE139)</f>
        <v>2</v>
      </c>
      <c r="D213" s="143">
        <f>IF(A213=Hoja1!A139,Hoja1!AN139)</f>
        <v>1248.3678299999999</v>
      </c>
      <c r="E213" s="144">
        <f t="shared" si="27"/>
        <v>1448.1066827999998</v>
      </c>
      <c r="F213" s="145">
        <f t="shared" si="28"/>
        <v>1737.7280193599997</v>
      </c>
      <c r="G213" s="146"/>
      <c r="H213" s="143">
        <f t="shared" si="29"/>
        <v>0</v>
      </c>
    </row>
    <row r="214" spans="1:8">
      <c r="A214" s="136" t="s">
        <v>259</v>
      </c>
      <c r="B214" s="136" t="s">
        <v>994</v>
      </c>
      <c r="C214" s="142">
        <f>IF(A214=Hoja1!A140,Hoja1!AE140)</f>
        <v>17</v>
      </c>
      <c r="D214" s="143">
        <f>IF(A214=Hoja1!A140,Hoja1!AN140)</f>
        <v>3573.38643</v>
      </c>
      <c r="E214" s="144">
        <f t="shared" si="27"/>
        <v>4145.1282587999995</v>
      </c>
      <c r="F214" s="145">
        <f t="shared" si="28"/>
        <v>4974.1539105599995</v>
      </c>
      <c r="G214" s="146"/>
      <c r="H214" s="143">
        <f t="shared" si="29"/>
        <v>0</v>
      </c>
    </row>
    <row r="215" spans="1:8">
      <c r="A215" s="136" t="s">
        <v>261</v>
      </c>
      <c r="B215" s="136" t="s">
        <v>995</v>
      </c>
      <c r="C215" s="142">
        <f>IF(A215=Hoja1!A141,Hoja1!AE141)</f>
        <v>12</v>
      </c>
      <c r="D215" s="143">
        <f>IF(A215=Hoja1!A141,Hoja1!AN141)</f>
        <v>3573.38643</v>
      </c>
      <c r="E215" s="144">
        <f t="shared" si="27"/>
        <v>4145.1282587999995</v>
      </c>
      <c r="F215" s="145">
        <f t="shared" si="28"/>
        <v>4974.1539105599995</v>
      </c>
      <c r="G215" s="146"/>
      <c r="H215" s="143">
        <f t="shared" si="29"/>
        <v>0</v>
      </c>
    </row>
    <row r="216" spans="1:8">
      <c r="A216" s="136" t="s">
        <v>263</v>
      </c>
      <c r="B216" s="136" t="s">
        <v>996</v>
      </c>
      <c r="C216" s="142">
        <f>IF(A216=Hoja1!A142,Hoja1!AE142)</f>
        <v>27</v>
      </c>
      <c r="D216" s="143">
        <f>IF(A216=Hoja1!A142,Hoja1!AN142)</f>
        <v>2067.9495499999998</v>
      </c>
      <c r="E216" s="144">
        <f t="shared" si="27"/>
        <v>2398.8214779999998</v>
      </c>
      <c r="F216" s="145">
        <f t="shared" si="28"/>
        <v>2878.5857735999998</v>
      </c>
      <c r="G216" s="146"/>
      <c r="H216" s="143">
        <f t="shared" si="29"/>
        <v>0</v>
      </c>
    </row>
    <row r="217" spans="1:8">
      <c r="A217" s="136" t="s">
        <v>265</v>
      </c>
      <c r="B217" s="136" t="s">
        <v>997</v>
      </c>
      <c r="C217" s="142">
        <f>IF(A217=Hoja1!A143,Hoja1!AE143)</f>
        <v>38</v>
      </c>
      <c r="D217" s="143">
        <f>IF(A217=Hoja1!A143,Hoja1!AN143)</f>
        <v>1364.3654900000001</v>
      </c>
      <c r="E217" s="144">
        <f t="shared" si="27"/>
        <v>1582.6639684000002</v>
      </c>
      <c r="F217" s="145">
        <f t="shared" si="28"/>
        <v>1899.1967620800001</v>
      </c>
      <c r="G217" s="146"/>
      <c r="H217" s="143">
        <f t="shared" si="29"/>
        <v>0</v>
      </c>
    </row>
    <row r="218" spans="1:8">
      <c r="A218" s="136" t="s">
        <v>267</v>
      </c>
      <c r="B218" s="136" t="s">
        <v>998</v>
      </c>
      <c r="C218" s="142">
        <f>IF(A218=Hoja1!A144,Hoja1!AE144)</f>
        <v>47</v>
      </c>
      <c r="D218" s="143">
        <f>IF(A218=Hoja1!A144,Hoja1!AN144)</f>
        <v>1697.9220800000001</v>
      </c>
      <c r="E218" s="144">
        <f t="shared" si="27"/>
        <v>1969.5896127999999</v>
      </c>
      <c r="F218" s="145">
        <f t="shared" si="28"/>
        <v>2363.50753536</v>
      </c>
      <c r="G218" s="146"/>
      <c r="H218" s="143">
        <f t="shared" si="29"/>
        <v>0</v>
      </c>
    </row>
    <row r="219" spans="1:8">
      <c r="A219" s="136" t="s">
        <v>270</v>
      </c>
      <c r="B219" s="136" t="s">
        <v>1157</v>
      </c>
      <c r="C219" s="142">
        <f>IF(A219=Hoja1!A145,Hoja1!AE145)</f>
        <v>1</v>
      </c>
      <c r="D219" s="143">
        <f>IF(A219=Hoja1!A145,Hoja1!AN145)</f>
        <v>6000.7261100000005</v>
      </c>
      <c r="E219" s="144">
        <f t="shared" si="27"/>
        <v>6960.8422876000004</v>
      </c>
      <c r="F219" s="145">
        <f t="shared" si="28"/>
        <v>8353.0107451200001</v>
      </c>
      <c r="G219" s="146"/>
      <c r="H219" s="143">
        <f t="shared" si="29"/>
        <v>0</v>
      </c>
    </row>
    <row r="220" spans="1:8">
      <c r="A220" s="136" t="s">
        <v>271</v>
      </c>
      <c r="B220" s="136" t="s">
        <v>1170</v>
      </c>
      <c r="C220" s="142">
        <f>IF(A220=Hoja1!A146,Hoja1!AE146)</f>
        <v>5</v>
      </c>
      <c r="D220" s="143">
        <f>IF(A220=Hoja1!A146,Hoja1!AN146)</f>
        <v>6108.3658599999999</v>
      </c>
      <c r="E220" s="144">
        <f t="shared" si="27"/>
        <v>7085.7043975999995</v>
      </c>
      <c r="F220" s="145">
        <f t="shared" si="28"/>
        <v>8502.8452771199991</v>
      </c>
      <c r="G220" s="146"/>
      <c r="H220" s="143">
        <f t="shared" si="29"/>
        <v>0</v>
      </c>
    </row>
    <row r="221" spans="1:8">
      <c r="A221" s="136" t="s">
        <v>273</v>
      </c>
      <c r="B221" s="136" t="s">
        <v>999</v>
      </c>
      <c r="C221" s="142">
        <f>IF(A221=Hoja1!A147,Hoja1!AE147)</f>
        <v>1</v>
      </c>
      <c r="D221" s="143">
        <f>IF(A221=Hoja1!A147,Hoja1!AN147)</f>
        <v>6055.6857</v>
      </c>
      <c r="E221" s="144">
        <f t="shared" si="27"/>
        <v>7024.5954119999997</v>
      </c>
      <c r="F221" s="145">
        <f t="shared" si="28"/>
        <v>8429.5144943999985</v>
      </c>
      <c r="G221" s="146"/>
      <c r="H221" s="143">
        <f t="shared" si="29"/>
        <v>0</v>
      </c>
    </row>
    <row r="222" spans="1:8">
      <c r="A222" s="136" t="s">
        <v>275</v>
      </c>
      <c r="B222" s="136" t="s">
        <v>1000</v>
      </c>
      <c r="C222" s="142">
        <f>IF(A222=Hoja1!A148,Hoja1!AE148)</f>
        <v>1</v>
      </c>
      <c r="D222" s="143">
        <f>IF(A222=Hoja1!A148,Hoja1!AN148)</f>
        <v>6399.8796299999995</v>
      </c>
      <c r="E222" s="144">
        <f t="shared" si="27"/>
        <v>7423.8603707999991</v>
      </c>
      <c r="F222" s="145">
        <f t="shared" si="28"/>
        <v>8908.6324449599979</v>
      </c>
      <c r="G222" s="146"/>
      <c r="H222" s="143">
        <f t="shared" si="29"/>
        <v>0</v>
      </c>
    </row>
    <row r="223" spans="1:8" s="141" customFormat="1">
      <c r="A223" s="136"/>
      <c r="B223" s="136"/>
      <c r="C223" s="142"/>
      <c r="D223" s="143"/>
      <c r="E223" s="144"/>
      <c r="F223" s="145"/>
      <c r="G223" s="146"/>
      <c r="H223" s="143"/>
    </row>
    <row r="224" spans="1:8" s="141" customFormat="1" ht="17" thickBot="1">
      <c r="A224" s="136"/>
      <c r="B224" s="136"/>
      <c r="C224" s="142"/>
      <c r="D224" s="143"/>
      <c r="E224" s="144"/>
      <c r="F224" s="145"/>
      <c r="G224" s="146"/>
      <c r="H224" s="143"/>
    </row>
    <row r="225" spans="1:8" s="141" customFormat="1" ht="17" thickBot="1">
      <c r="A225" s="173" t="s">
        <v>1190</v>
      </c>
      <c r="B225" s="174" t="s">
        <v>1189</v>
      </c>
      <c r="C225" s="148"/>
    </row>
    <row r="226" spans="1:8">
      <c r="A226" s="136" t="s">
        <v>85</v>
      </c>
      <c r="B226" s="136" t="s">
        <v>892</v>
      </c>
      <c r="C226" s="142">
        <f>IF(A226=Hoja1!A50,Hoja1!AE50)</f>
        <v>52</v>
      </c>
      <c r="D226" s="143">
        <f>IF(A226=Hoja1!A50,Hoja1!AN50)</f>
        <v>296.07262999999995</v>
      </c>
      <c r="E226" s="144">
        <f t="shared" ref="E226:E253" si="30">+D226*1.16</f>
        <v>343.44425079999991</v>
      </c>
      <c r="F226" s="145">
        <f t="shared" ref="F226:F253" si="31">E226*1.2</f>
        <v>412.13310095999987</v>
      </c>
      <c r="G226" s="146"/>
      <c r="H226" s="143">
        <f t="shared" ref="H226:H253" si="32">G226*E226</f>
        <v>0</v>
      </c>
    </row>
    <row r="227" spans="1:8">
      <c r="A227" s="136" t="s">
        <v>89</v>
      </c>
      <c r="B227" s="136" t="s">
        <v>893</v>
      </c>
      <c r="C227" s="142">
        <f>IF(A227=Hoja1!A52,Hoja1!AE52)</f>
        <v>28</v>
      </c>
      <c r="D227" s="143">
        <f>IF(A227=Hoja1!A52,Hoja1!AN52)</f>
        <v>422.70763000000005</v>
      </c>
      <c r="E227" s="144">
        <f t="shared" si="30"/>
        <v>490.3408508</v>
      </c>
      <c r="F227" s="145">
        <f t="shared" si="31"/>
        <v>588.40902096000002</v>
      </c>
      <c r="G227" s="146"/>
      <c r="H227" s="143">
        <f t="shared" si="32"/>
        <v>0</v>
      </c>
    </row>
    <row r="228" spans="1:8">
      <c r="A228" s="136" t="s">
        <v>91</v>
      </c>
      <c r="B228" s="136" t="s">
        <v>894</v>
      </c>
      <c r="C228" s="142">
        <f>IF(A228=Hoja1!A53,Hoja1!AE53)</f>
        <v>18</v>
      </c>
      <c r="D228" s="143">
        <f>IF(A228=Hoja1!A53,Hoja1!AN53)</f>
        <v>1115.4010800000001</v>
      </c>
      <c r="E228" s="144">
        <f t="shared" si="30"/>
        <v>1293.8652528</v>
      </c>
      <c r="F228" s="145">
        <f t="shared" si="31"/>
        <v>1552.63830336</v>
      </c>
      <c r="G228" s="146"/>
      <c r="H228" s="143">
        <f t="shared" si="32"/>
        <v>0</v>
      </c>
    </row>
    <row r="229" spans="1:8">
      <c r="A229" s="136" t="s">
        <v>162</v>
      </c>
      <c r="B229" s="136" t="s">
        <v>951</v>
      </c>
      <c r="C229" s="142">
        <f>IF(A229=Hoja1!A89,Hoja1!AE89)</f>
        <v>4</v>
      </c>
      <c r="D229" s="143">
        <f>IF(A229=Hoja1!A89,Hoja1!AN89)</f>
        <v>102.32107999999999</v>
      </c>
      <c r="E229" s="144">
        <f t="shared" si="30"/>
        <v>118.69245279999998</v>
      </c>
      <c r="F229" s="145">
        <f t="shared" si="31"/>
        <v>142.43094335999999</v>
      </c>
      <c r="G229" s="146"/>
      <c r="H229" s="143">
        <f t="shared" si="32"/>
        <v>0</v>
      </c>
    </row>
    <row r="230" spans="1:8">
      <c r="A230" s="136" t="s">
        <v>164</v>
      </c>
      <c r="B230" s="136" t="s">
        <v>952</v>
      </c>
      <c r="C230" s="142">
        <f>IF(A230=Hoja1!A90,Hoja1!AE90)</f>
        <v>14</v>
      </c>
      <c r="D230" s="143">
        <f>IF(A230=Hoja1!A90,Hoja1!AN90)</f>
        <v>70.662329999999997</v>
      </c>
      <c r="E230" s="144">
        <f t="shared" si="30"/>
        <v>81.968302799999989</v>
      </c>
      <c r="F230" s="145">
        <f t="shared" si="31"/>
        <v>98.36196335999999</v>
      </c>
      <c r="G230" s="146"/>
      <c r="H230" s="143">
        <f t="shared" si="32"/>
        <v>0</v>
      </c>
    </row>
    <row r="231" spans="1:8">
      <c r="A231" s="136" t="s">
        <v>166</v>
      </c>
      <c r="B231" s="136" t="s">
        <v>953</v>
      </c>
      <c r="C231" s="142">
        <f>IF(A231=Hoja1!A91,Hoja1!AE91)</f>
        <v>36</v>
      </c>
      <c r="D231" s="143">
        <f>IF(A231=Hoja1!A91,Hoja1!AN91)</f>
        <v>70.662329999999997</v>
      </c>
      <c r="E231" s="144">
        <f t="shared" si="30"/>
        <v>81.968302799999989</v>
      </c>
      <c r="F231" s="145">
        <f t="shared" si="31"/>
        <v>98.36196335999999</v>
      </c>
      <c r="G231" s="146"/>
      <c r="H231" s="143">
        <f t="shared" si="32"/>
        <v>0</v>
      </c>
    </row>
    <row r="232" spans="1:8">
      <c r="A232" s="136" t="s">
        <v>168</v>
      </c>
      <c r="B232" s="136" t="s">
        <v>954</v>
      </c>
      <c r="C232" s="142">
        <f>IF(A232=Hoja1!A92,Hoja1!AE92)</f>
        <v>22</v>
      </c>
      <c r="D232" s="143">
        <f>IF(A232=Hoja1!A92,Hoja1!AN92)</f>
        <v>70.662329999999997</v>
      </c>
      <c r="E232" s="144">
        <f t="shared" si="30"/>
        <v>81.968302799999989</v>
      </c>
      <c r="F232" s="145">
        <f t="shared" si="31"/>
        <v>98.36196335999999</v>
      </c>
      <c r="G232" s="146"/>
      <c r="H232" s="143">
        <f t="shared" si="32"/>
        <v>0</v>
      </c>
    </row>
    <row r="233" spans="1:8">
      <c r="A233" s="136" t="s">
        <v>169</v>
      </c>
      <c r="B233" s="136" t="s">
        <v>955</v>
      </c>
      <c r="C233" s="142">
        <f>IF(A233=Hoja1!A93,Hoja1!AE93)</f>
        <v>35</v>
      </c>
      <c r="D233" s="143">
        <f>IF(A233=Hoja1!A93,Hoja1!AN93)</f>
        <v>70.662329999999997</v>
      </c>
      <c r="E233" s="144">
        <f t="shared" si="30"/>
        <v>81.968302799999989</v>
      </c>
      <c r="F233" s="145">
        <f t="shared" si="31"/>
        <v>98.36196335999999</v>
      </c>
      <c r="G233" s="146"/>
      <c r="H233" s="143">
        <f t="shared" si="32"/>
        <v>0</v>
      </c>
    </row>
    <row r="234" spans="1:8">
      <c r="A234" s="136" t="s">
        <v>170</v>
      </c>
      <c r="B234" s="136" t="s">
        <v>956</v>
      </c>
      <c r="C234" s="142">
        <f>IF(A234=Hoja1!A94,Hoja1!AE94)</f>
        <v>35</v>
      </c>
      <c r="D234" s="143">
        <f>IF(A234=Hoja1!A94,Hoja1!AN94)</f>
        <v>70.662329999999997</v>
      </c>
      <c r="E234" s="144">
        <f t="shared" si="30"/>
        <v>81.968302799999989</v>
      </c>
      <c r="F234" s="145">
        <f t="shared" si="31"/>
        <v>98.36196335999999</v>
      </c>
      <c r="G234" s="146"/>
      <c r="H234" s="143">
        <f t="shared" si="32"/>
        <v>0</v>
      </c>
    </row>
    <row r="235" spans="1:8">
      <c r="A235" s="136" t="s">
        <v>172</v>
      </c>
      <c r="B235" s="136" t="s">
        <v>957</v>
      </c>
      <c r="C235" s="142">
        <f>IF(A235=Hoja1!A95,Hoja1!AE95)</f>
        <v>33</v>
      </c>
      <c r="D235" s="143">
        <f>IF(A235=Hoja1!A95,Hoja1!AN95)</f>
        <v>70.662329999999997</v>
      </c>
      <c r="E235" s="144">
        <f t="shared" si="30"/>
        <v>81.968302799999989</v>
      </c>
      <c r="F235" s="145">
        <f t="shared" si="31"/>
        <v>98.36196335999999</v>
      </c>
      <c r="G235" s="146"/>
      <c r="H235" s="143">
        <f t="shared" si="32"/>
        <v>0</v>
      </c>
    </row>
    <row r="236" spans="1:8">
      <c r="A236" s="136" t="s">
        <v>173</v>
      </c>
      <c r="B236" s="136" t="s">
        <v>958</v>
      </c>
      <c r="C236" s="142">
        <f>IF(A236=Hoja1!A96,Hoja1!AE96)</f>
        <v>41</v>
      </c>
      <c r="D236" s="143">
        <f>IF(A236=Hoja1!A96,Hoja1!AN96)</f>
        <v>70.662329999999997</v>
      </c>
      <c r="E236" s="144">
        <f t="shared" si="30"/>
        <v>81.968302799999989</v>
      </c>
      <c r="F236" s="145">
        <f t="shared" si="31"/>
        <v>98.36196335999999</v>
      </c>
      <c r="G236" s="146"/>
      <c r="H236" s="143">
        <f t="shared" si="32"/>
        <v>0</v>
      </c>
    </row>
    <row r="237" spans="1:8">
      <c r="A237" s="136" t="s">
        <v>215</v>
      </c>
      <c r="B237" s="136" t="s">
        <v>974</v>
      </c>
      <c r="C237" s="142">
        <f>IF(A237=Hoja1!A118,Hoja1!AE118)</f>
        <v>482</v>
      </c>
      <c r="D237" s="143">
        <f>IF(A237=Hoja1!A118,Hoja1!AN118)</f>
        <v>7.3448299999999991</v>
      </c>
      <c r="E237" s="144">
        <f t="shared" si="30"/>
        <v>8.5200027999999985</v>
      </c>
      <c r="F237" s="145">
        <f t="shared" si="31"/>
        <v>10.224003359999998</v>
      </c>
      <c r="G237" s="146"/>
      <c r="H237" s="143">
        <f t="shared" si="32"/>
        <v>0</v>
      </c>
    </row>
    <row r="238" spans="1:8">
      <c r="A238" s="136" t="s">
        <v>219</v>
      </c>
      <c r="B238" s="136" t="s">
        <v>976</v>
      </c>
      <c r="C238" s="142">
        <f>IF(A238=Hoja1!A120,Hoja1!AE120)</f>
        <v>-2</v>
      </c>
      <c r="D238" s="143">
        <f>IF(A238=Hoja1!A120,Hoja1!AN120)</f>
        <v>498.68863000000005</v>
      </c>
      <c r="E238" s="144">
        <f t="shared" si="30"/>
        <v>578.47881080000002</v>
      </c>
      <c r="F238" s="145">
        <f t="shared" si="31"/>
        <v>694.17457295999998</v>
      </c>
      <c r="G238" s="146"/>
      <c r="H238" s="143">
        <f t="shared" si="32"/>
        <v>0</v>
      </c>
    </row>
    <row r="239" spans="1:8">
      <c r="A239" s="136" t="s">
        <v>225</v>
      </c>
      <c r="B239" s="136" t="s">
        <v>979</v>
      </c>
      <c r="C239" s="142">
        <f>IF(A239=Hoja1!A123,Hoja1!AE123)</f>
        <v>65</v>
      </c>
      <c r="D239" s="143">
        <f>IF(A239=Hoja1!A123,Hoja1!AN123)</f>
        <v>612.40686000000005</v>
      </c>
      <c r="E239" s="144">
        <f t="shared" si="30"/>
        <v>710.39195759999996</v>
      </c>
      <c r="F239" s="145">
        <f t="shared" si="31"/>
        <v>852.47034911999992</v>
      </c>
      <c r="G239" s="146"/>
      <c r="H239" s="143">
        <f t="shared" si="32"/>
        <v>0</v>
      </c>
    </row>
    <row r="240" spans="1:8">
      <c r="A240" s="136" t="s">
        <v>227</v>
      </c>
      <c r="B240" s="136" t="s">
        <v>980</v>
      </c>
      <c r="C240" s="142">
        <f>IF(A240=Hoja1!A124,Hoja1!AE124)</f>
        <v>33</v>
      </c>
      <c r="D240" s="143">
        <f>IF(A240=Hoja1!A124,Hoja1!AN124)</f>
        <v>391.30214999999993</v>
      </c>
      <c r="E240" s="144">
        <f t="shared" si="30"/>
        <v>453.91049399999986</v>
      </c>
      <c r="F240" s="145">
        <f t="shared" si="31"/>
        <v>544.69259279999983</v>
      </c>
      <c r="G240" s="146"/>
      <c r="H240" s="143">
        <f t="shared" si="32"/>
        <v>0</v>
      </c>
    </row>
    <row r="241" spans="1:8">
      <c r="A241" s="136" t="s">
        <v>229</v>
      </c>
      <c r="B241" s="136" t="s">
        <v>981</v>
      </c>
      <c r="C241" s="142">
        <f>IF(A241=Hoja1!A125,Hoja1!AE125)</f>
        <v>28</v>
      </c>
      <c r="D241" s="143">
        <f>IF(A241=Hoja1!A125,Hoja1!AN125)</f>
        <v>1295.2227800000001</v>
      </c>
      <c r="E241" s="144">
        <f t="shared" si="30"/>
        <v>1502.4584247999999</v>
      </c>
      <c r="F241" s="145">
        <f t="shared" si="31"/>
        <v>1802.9501097599998</v>
      </c>
      <c r="G241" s="146"/>
      <c r="H241" s="143">
        <f t="shared" si="32"/>
        <v>0</v>
      </c>
    </row>
    <row r="242" spans="1:8">
      <c r="A242" s="136" t="s">
        <v>235</v>
      </c>
      <c r="B242" s="136" t="s">
        <v>982</v>
      </c>
      <c r="C242" s="142">
        <f>IF(A242=Hoja1!A128,Hoja1!AE128)</f>
        <v>878</v>
      </c>
      <c r="D242" s="143">
        <f>IF(A242=Hoja1!A128,Hoja1!AN128)</f>
        <v>79.273509999999987</v>
      </c>
      <c r="E242" s="144">
        <f t="shared" si="30"/>
        <v>91.957271599999984</v>
      </c>
      <c r="F242" s="145">
        <f t="shared" si="31"/>
        <v>110.34872591999998</v>
      </c>
      <c r="G242" s="146"/>
      <c r="H242" s="143">
        <f t="shared" si="32"/>
        <v>0</v>
      </c>
    </row>
    <row r="243" spans="1:8">
      <c r="A243" s="136" t="s">
        <v>237</v>
      </c>
      <c r="B243" s="136" t="s">
        <v>983</v>
      </c>
      <c r="C243" s="142">
        <f>IF(A243=Hoja1!A129,Hoja1!AE129)</f>
        <v>132</v>
      </c>
      <c r="D243" s="143">
        <f>IF(A243=Hoja1!A129,Hoja1!AN129)</f>
        <v>81.552940000000007</v>
      </c>
      <c r="E243" s="144">
        <f t="shared" si="30"/>
        <v>94.601410400000006</v>
      </c>
      <c r="F243" s="145">
        <f t="shared" si="31"/>
        <v>113.52169248</v>
      </c>
      <c r="G243" s="146"/>
      <c r="H243" s="143">
        <f t="shared" si="32"/>
        <v>0</v>
      </c>
    </row>
    <row r="244" spans="1:8">
      <c r="A244" s="136" t="s">
        <v>280</v>
      </c>
      <c r="B244" s="136" t="s">
        <v>1003</v>
      </c>
      <c r="C244" s="142">
        <f>IF(A244=Hoja1!A151,Hoja1!AE151)</f>
        <v>80</v>
      </c>
      <c r="D244" s="143">
        <f>IF(A244=Hoja1!A151,Hoja1!AN151)</f>
        <v>124.10230000000001</v>
      </c>
      <c r="E244" s="144">
        <f t="shared" si="30"/>
        <v>143.95866800000002</v>
      </c>
      <c r="F244" s="145">
        <f t="shared" si="31"/>
        <v>172.7504016</v>
      </c>
      <c r="G244" s="146"/>
      <c r="H244" s="143">
        <f t="shared" si="32"/>
        <v>0</v>
      </c>
    </row>
    <row r="245" spans="1:8">
      <c r="A245" s="136" t="s">
        <v>282</v>
      </c>
      <c r="B245" s="136" t="s">
        <v>1004</v>
      </c>
      <c r="C245" s="142">
        <f>IF(A245=Hoja1!A152,Hoja1!AE152)</f>
        <v>84</v>
      </c>
      <c r="D245" s="143">
        <f>IF(A245=Hoja1!A152,Hoja1!AN152)</f>
        <v>223.13087000000002</v>
      </c>
      <c r="E245" s="144">
        <f t="shared" si="30"/>
        <v>258.83180920000001</v>
      </c>
      <c r="F245" s="145">
        <f t="shared" si="31"/>
        <v>310.59817104000001</v>
      </c>
      <c r="G245" s="146"/>
      <c r="H245" s="143">
        <f t="shared" si="32"/>
        <v>0</v>
      </c>
    </row>
    <row r="246" spans="1:8">
      <c r="A246" s="136" t="s">
        <v>284</v>
      </c>
      <c r="B246" s="136" t="s">
        <v>1005</v>
      </c>
      <c r="C246" s="142">
        <f>IF(A246=Hoja1!A153,Hoja1!AE153)</f>
        <v>60</v>
      </c>
      <c r="D246" s="143">
        <f>IF(A246=Hoja1!A153,Hoja1!AN153)</f>
        <v>603.79567999999983</v>
      </c>
      <c r="E246" s="144">
        <f t="shared" si="30"/>
        <v>700.40298879999978</v>
      </c>
      <c r="F246" s="145">
        <f t="shared" si="31"/>
        <v>840.48358655999971</v>
      </c>
      <c r="G246" s="146"/>
      <c r="H246" s="143">
        <f t="shared" si="32"/>
        <v>0</v>
      </c>
    </row>
    <row r="247" spans="1:8">
      <c r="A247" s="136" t="s">
        <v>286</v>
      </c>
      <c r="B247" s="136" t="s">
        <v>1006</v>
      </c>
      <c r="C247" s="142">
        <f>IF(A247=Hoja1!A154,Hoja1!AE154)</f>
        <v>17</v>
      </c>
      <c r="D247" s="143">
        <f>IF(A247=Hoja1!A154,Hoja1!AN154)</f>
        <v>580.24156999999991</v>
      </c>
      <c r="E247" s="144">
        <f t="shared" si="30"/>
        <v>673.08022119999987</v>
      </c>
      <c r="F247" s="145">
        <f t="shared" si="31"/>
        <v>807.69626543999982</v>
      </c>
      <c r="G247" s="146"/>
      <c r="H247" s="143">
        <f t="shared" si="32"/>
        <v>0</v>
      </c>
    </row>
    <row r="248" spans="1:8">
      <c r="A248" s="136" t="s">
        <v>288</v>
      </c>
      <c r="B248" s="136" t="s">
        <v>1158</v>
      </c>
      <c r="C248" s="142">
        <f>IF(A248=Hoja1!A155,Hoja1!AE155)</f>
        <v>16</v>
      </c>
      <c r="D248" s="143">
        <f>IF(A248=Hoja1!A155,Hoja1!AN155)</f>
        <v>646.59830999999997</v>
      </c>
      <c r="E248" s="144">
        <f t="shared" si="30"/>
        <v>750.0540395999999</v>
      </c>
      <c r="F248" s="145">
        <f t="shared" si="31"/>
        <v>900.06484751999983</v>
      </c>
      <c r="G248" s="146"/>
      <c r="H248" s="143">
        <f t="shared" si="32"/>
        <v>0</v>
      </c>
    </row>
    <row r="249" spans="1:8">
      <c r="A249" s="136" t="s">
        <v>290</v>
      </c>
      <c r="B249" s="136" t="s">
        <v>1007</v>
      </c>
      <c r="C249" s="142">
        <f>IF(A249=Hoja1!A156,Hoja1!AE156)</f>
        <v>49</v>
      </c>
      <c r="D249" s="143">
        <f>IF(A249=Hoja1!A156,Hoja1!AN156)</f>
        <v>792.48182999999995</v>
      </c>
      <c r="E249" s="144">
        <f t="shared" si="30"/>
        <v>919.27892279999992</v>
      </c>
      <c r="F249" s="145">
        <f t="shared" si="31"/>
        <v>1103.1347073599998</v>
      </c>
      <c r="G249" s="146"/>
      <c r="H249" s="143">
        <f t="shared" si="32"/>
        <v>0</v>
      </c>
    </row>
    <row r="250" spans="1:8">
      <c r="A250" s="136" t="s">
        <v>292</v>
      </c>
      <c r="B250" s="136" t="s">
        <v>1171</v>
      </c>
      <c r="C250" s="142">
        <f>IF(A250=Hoja1!A157,Hoja1!AE157)</f>
        <v>2</v>
      </c>
      <c r="D250" s="143">
        <f>IF(A250=Hoja1!A157,Hoja1!AN157)</f>
        <v>1920.7996799999999</v>
      </c>
      <c r="E250" s="144">
        <f t="shared" si="30"/>
        <v>2228.1276287999995</v>
      </c>
      <c r="F250" s="145">
        <f t="shared" si="31"/>
        <v>2673.7531545599991</v>
      </c>
      <c r="G250" s="146"/>
      <c r="H250" s="143">
        <f t="shared" si="32"/>
        <v>0</v>
      </c>
    </row>
    <row r="251" spans="1:8">
      <c r="A251" s="136" t="s">
        <v>294</v>
      </c>
      <c r="B251" s="136" t="s">
        <v>1172</v>
      </c>
      <c r="C251" s="142">
        <f>IF(A251=Hoja1!A158,Hoja1!AE158)</f>
        <v>1</v>
      </c>
      <c r="D251" s="143">
        <f>IF(A251=Hoja1!A158,Hoja1!AN158)</f>
        <v>1645.4951899999999</v>
      </c>
      <c r="E251" s="144">
        <f t="shared" si="30"/>
        <v>1908.7744203999998</v>
      </c>
      <c r="F251" s="145">
        <f t="shared" si="31"/>
        <v>2290.5293044799996</v>
      </c>
      <c r="G251" s="146"/>
      <c r="H251" s="143">
        <f t="shared" si="32"/>
        <v>0</v>
      </c>
    </row>
    <row r="252" spans="1:8">
      <c r="A252" s="136" t="s">
        <v>296</v>
      </c>
      <c r="B252" s="136" t="s">
        <v>1173</v>
      </c>
      <c r="C252" s="142">
        <f>IF(A252=Hoja1!A159,Hoja1!AE159)</f>
        <v>3</v>
      </c>
      <c r="D252" s="143">
        <f>IF(A252=Hoja1!A159,Hoja1!AN159)</f>
        <v>2471.1553899999994</v>
      </c>
      <c r="E252" s="144">
        <f t="shared" si="30"/>
        <v>2866.5402523999992</v>
      </c>
      <c r="F252" s="145">
        <f t="shared" si="31"/>
        <v>3439.8483028799988</v>
      </c>
      <c r="G252" s="146"/>
      <c r="H252" s="143">
        <f t="shared" si="32"/>
        <v>0</v>
      </c>
    </row>
    <row r="253" spans="1:8">
      <c r="A253" s="136" t="s">
        <v>298</v>
      </c>
      <c r="B253" s="136" t="s">
        <v>1008</v>
      </c>
      <c r="C253" s="142">
        <f>IF(A253=Hoja1!A160,Hoja1!AE160)</f>
        <v>5</v>
      </c>
      <c r="D253" s="143">
        <f>IF(A253=Hoja1!A160,Hoja1!AN160)</f>
        <v>610.38070000000005</v>
      </c>
      <c r="E253" s="144">
        <f t="shared" si="30"/>
        <v>708.04161199999999</v>
      </c>
      <c r="F253" s="145">
        <f t="shared" si="31"/>
        <v>849.64993440000001</v>
      </c>
      <c r="G253" s="146"/>
      <c r="H253" s="143">
        <f t="shared" si="32"/>
        <v>0</v>
      </c>
    </row>
    <row r="254" spans="1:8">
      <c r="A254" s="136" t="s">
        <v>378</v>
      </c>
      <c r="B254" s="136" t="s">
        <v>1038</v>
      </c>
      <c r="C254" s="142">
        <f>IF(A254=Hoja1!A202,Hoja1!AE202)</f>
        <v>16</v>
      </c>
      <c r="D254" s="143">
        <f>IF(A254=Hoja1!A202,Hoja1!AN202)</f>
        <v>484.50551000000002</v>
      </c>
      <c r="E254" s="144">
        <f t="shared" ref="E254:E280" si="33">+D254*1.16</f>
        <v>562.02639160000001</v>
      </c>
      <c r="F254" s="145">
        <f t="shared" ref="F254:F283" si="34">E254*1.2</f>
        <v>674.43166991999999</v>
      </c>
      <c r="G254" s="146"/>
      <c r="H254" s="143">
        <f t="shared" ref="H254:H280" si="35">G254*E254</f>
        <v>0</v>
      </c>
    </row>
    <row r="255" spans="1:8">
      <c r="A255" s="136" t="s">
        <v>380</v>
      </c>
      <c r="B255" s="136" t="s">
        <v>1039</v>
      </c>
      <c r="C255" s="142">
        <f>IF(A255=Hoja1!A203,Hoja1!AE203)</f>
        <v>13</v>
      </c>
      <c r="D255" s="143">
        <f>IF(A255=Hoja1!A203,Hoja1!AN203)</f>
        <v>192.48519999999999</v>
      </c>
      <c r="E255" s="144">
        <f t="shared" si="33"/>
        <v>223.28283199999998</v>
      </c>
      <c r="F255" s="145">
        <f t="shared" si="34"/>
        <v>267.93939839999996</v>
      </c>
      <c r="G255" s="146"/>
      <c r="H255" s="143">
        <f t="shared" si="35"/>
        <v>0</v>
      </c>
    </row>
    <row r="256" spans="1:8">
      <c r="A256" s="136" t="s">
        <v>384</v>
      </c>
      <c r="B256" s="136" t="s">
        <v>1040</v>
      </c>
      <c r="C256" s="142">
        <f>IF(A256=Hoja1!A205,Hoja1!AE205)</f>
        <v>117</v>
      </c>
      <c r="D256" s="143">
        <f>IF(A256=Hoja1!A205,Hoja1!AN205)</f>
        <v>155.25450999999998</v>
      </c>
      <c r="E256" s="144">
        <f t="shared" si="33"/>
        <v>180.09523159999998</v>
      </c>
      <c r="F256" s="145">
        <f t="shared" si="34"/>
        <v>216.11427791999998</v>
      </c>
      <c r="G256" s="146"/>
      <c r="H256" s="143">
        <f t="shared" si="35"/>
        <v>0</v>
      </c>
    </row>
    <row r="257" spans="1:8">
      <c r="A257" s="136" t="s">
        <v>386</v>
      </c>
      <c r="B257" s="136" t="s">
        <v>1041</v>
      </c>
      <c r="C257" s="142">
        <f>IF(A257=Hoja1!A206,Hoja1!AE206)</f>
        <v>82</v>
      </c>
      <c r="D257" s="143">
        <f>IF(A257=Hoja1!A206,Hoja1!AN206)</f>
        <v>158.80028999999996</v>
      </c>
      <c r="E257" s="144">
        <f t="shared" si="33"/>
        <v>184.20833639999995</v>
      </c>
      <c r="F257" s="145">
        <f t="shared" si="34"/>
        <v>221.05000367999995</v>
      </c>
      <c r="G257" s="146"/>
      <c r="H257" s="143">
        <f t="shared" si="35"/>
        <v>0</v>
      </c>
    </row>
    <row r="258" spans="1:8">
      <c r="A258" s="136" t="s">
        <v>396</v>
      </c>
      <c r="B258" s="136" t="s">
        <v>1042</v>
      </c>
      <c r="C258" s="142">
        <f>IF(A258=Hoja1!A211,Hoja1!AE211)</f>
        <v>184</v>
      </c>
      <c r="D258" s="143">
        <f>IF(A258=Hoja1!A211,Hoja1!AN211)</f>
        <v>99.788380000000004</v>
      </c>
      <c r="E258" s="144">
        <f t="shared" si="33"/>
        <v>115.75452079999999</v>
      </c>
      <c r="F258" s="145">
        <f t="shared" si="34"/>
        <v>138.90542495999998</v>
      </c>
      <c r="G258" s="146"/>
      <c r="H258" s="143">
        <f t="shared" si="35"/>
        <v>0</v>
      </c>
    </row>
    <row r="259" spans="1:8">
      <c r="A259" s="136" t="s">
        <v>398</v>
      </c>
      <c r="B259" s="136" t="s">
        <v>1043</v>
      </c>
      <c r="C259" s="142">
        <f>IF(A259=Hoja1!A212,Hoja1!AE212)</f>
        <v>1481</v>
      </c>
      <c r="D259" s="143">
        <f>IF(A259=Hoja1!A212,Hoja1!AN212)</f>
        <v>48.881109999999993</v>
      </c>
      <c r="E259" s="144">
        <f t="shared" si="33"/>
        <v>56.702087599999984</v>
      </c>
      <c r="F259" s="145">
        <f t="shared" si="34"/>
        <v>68.042505119999973</v>
      </c>
      <c r="G259" s="146"/>
      <c r="H259" s="143">
        <f t="shared" si="35"/>
        <v>0</v>
      </c>
    </row>
    <row r="260" spans="1:8">
      <c r="A260" s="136" t="s">
        <v>400</v>
      </c>
      <c r="B260" s="136" t="s">
        <v>1044</v>
      </c>
      <c r="C260" s="142">
        <f>IF(A260=Hoja1!A213,Hoja1!AE213)</f>
        <v>232</v>
      </c>
      <c r="D260" s="143">
        <f>IF(A260=Hoja1!A213,Hoja1!AN213)</f>
        <v>29.885859999999997</v>
      </c>
      <c r="E260" s="144">
        <f t="shared" si="33"/>
        <v>34.667597599999993</v>
      </c>
      <c r="F260" s="145">
        <f t="shared" si="34"/>
        <v>41.601117119999991</v>
      </c>
      <c r="G260" s="146"/>
      <c r="H260" s="143">
        <f t="shared" si="35"/>
        <v>0</v>
      </c>
    </row>
    <row r="261" spans="1:8">
      <c r="A261" s="136" t="s">
        <v>402</v>
      </c>
      <c r="B261" s="136" t="s">
        <v>1045</v>
      </c>
      <c r="C261" s="142">
        <f>IF(A261=Hoja1!A214,Hoja1!AE214)</f>
        <v>316</v>
      </c>
      <c r="D261" s="143">
        <f>IF(A261=Hoja1!A214,Hoja1!AN214)</f>
        <v>93.45662999999999</v>
      </c>
      <c r="E261" s="144">
        <f t="shared" si="33"/>
        <v>108.40969079999998</v>
      </c>
      <c r="F261" s="145">
        <f t="shared" si="34"/>
        <v>130.09162895999998</v>
      </c>
      <c r="G261" s="146"/>
      <c r="H261" s="143">
        <f t="shared" si="35"/>
        <v>0</v>
      </c>
    </row>
    <row r="262" spans="1:8">
      <c r="A262" s="136" t="s">
        <v>404</v>
      </c>
      <c r="B262" s="136" t="s">
        <v>1046</v>
      </c>
      <c r="C262" s="142">
        <f>IF(A262=Hoja1!A215,Hoja1!AE215)</f>
        <v>635</v>
      </c>
      <c r="D262" s="143">
        <f>IF(A262=Hoja1!A215,Hoja1!AN215)</f>
        <v>5.3186699999999991</v>
      </c>
      <c r="E262" s="144">
        <f t="shared" si="33"/>
        <v>6.1696571999999987</v>
      </c>
      <c r="F262" s="145">
        <f t="shared" si="34"/>
        <v>7.4035886399999979</v>
      </c>
      <c r="G262" s="146"/>
      <c r="H262" s="143">
        <f t="shared" si="35"/>
        <v>0</v>
      </c>
    </row>
    <row r="263" spans="1:8">
      <c r="A263" s="136" t="s">
        <v>406</v>
      </c>
      <c r="B263" s="136" t="s">
        <v>1047</v>
      </c>
      <c r="C263" s="142">
        <f>IF(A263=Hoja1!A216,Hoja1!AE216)</f>
        <v>556</v>
      </c>
      <c r="D263" s="143">
        <f>IF(A263=Hoja1!A216,Hoja1!AN216)</f>
        <v>5.3186699999999991</v>
      </c>
      <c r="E263" s="144">
        <f t="shared" si="33"/>
        <v>6.1696571999999987</v>
      </c>
      <c r="F263" s="145">
        <f t="shared" si="34"/>
        <v>7.4035886399999979</v>
      </c>
      <c r="G263" s="146"/>
      <c r="H263" s="143">
        <f t="shared" si="35"/>
        <v>0</v>
      </c>
    </row>
    <row r="264" spans="1:8">
      <c r="A264" s="136" t="s">
        <v>408</v>
      </c>
      <c r="B264" s="136" t="s">
        <v>1048</v>
      </c>
      <c r="C264" s="142">
        <f>IF(A264=Hoja1!A217,Hoja1!AE217)</f>
        <v>107</v>
      </c>
      <c r="D264" s="143">
        <f>IF(A264=Hoja1!A217,Hoja1!AN217)</f>
        <v>452.84675999999996</v>
      </c>
      <c r="E264" s="144">
        <f t="shared" si="33"/>
        <v>525.30224159999989</v>
      </c>
      <c r="F264" s="145">
        <f t="shared" si="34"/>
        <v>630.36268991999987</v>
      </c>
      <c r="G264" s="146"/>
      <c r="H264" s="143">
        <f t="shared" si="35"/>
        <v>0</v>
      </c>
    </row>
    <row r="265" spans="1:8">
      <c r="A265" s="136" t="s">
        <v>410</v>
      </c>
      <c r="B265" s="136" t="s">
        <v>1049</v>
      </c>
      <c r="C265" s="142">
        <f>IF(A265=Hoja1!A218,Hoja1!AE218)</f>
        <v>287</v>
      </c>
      <c r="D265" s="143">
        <f>IF(A265=Hoja1!A218,Hoja1!AN218)</f>
        <v>45.335329999999999</v>
      </c>
      <c r="E265" s="144">
        <f t="shared" si="33"/>
        <v>52.588982799999997</v>
      </c>
      <c r="F265" s="145">
        <f t="shared" si="34"/>
        <v>63.10677935999999</v>
      </c>
      <c r="G265" s="146"/>
      <c r="H265" s="143">
        <f t="shared" si="35"/>
        <v>0</v>
      </c>
    </row>
    <row r="266" spans="1:8">
      <c r="A266" s="136" t="s">
        <v>412</v>
      </c>
      <c r="B266" s="136" t="s">
        <v>1050</v>
      </c>
      <c r="C266" s="142">
        <f>IF(A266=Hoja1!A219,Hoja1!AE219)</f>
        <v>62</v>
      </c>
      <c r="D266" s="143">
        <f>IF(A266=Hoja1!A219,Hoja1!AN219)</f>
        <v>361.92282999999998</v>
      </c>
      <c r="E266" s="144">
        <f t="shared" si="33"/>
        <v>419.83048279999997</v>
      </c>
      <c r="F266" s="145">
        <f t="shared" si="34"/>
        <v>503.79657935999995</v>
      </c>
      <c r="G266" s="146"/>
      <c r="H266" s="143">
        <f t="shared" si="35"/>
        <v>0</v>
      </c>
    </row>
    <row r="267" spans="1:8">
      <c r="A267" s="136" t="s">
        <v>414</v>
      </c>
      <c r="B267" s="136" t="s">
        <v>1051</v>
      </c>
      <c r="C267" s="142">
        <f>IF(A267=Hoja1!A220,Hoja1!AE220)</f>
        <v>23</v>
      </c>
      <c r="D267" s="143">
        <f>IF(A267=Hoja1!A220,Hoja1!AN220)</f>
        <v>346.72663</v>
      </c>
      <c r="E267" s="144">
        <f t="shared" si="33"/>
        <v>402.20289079999998</v>
      </c>
      <c r="F267" s="145">
        <f t="shared" si="34"/>
        <v>482.64346895999995</v>
      </c>
      <c r="G267" s="146"/>
      <c r="H267" s="143">
        <f t="shared" si="35"/>
        <v>0</v>
      </c>
    </row>
    <row r="268" spans="1:8">
      <c r="A268" s="136" t="s">
        <v>416</v>
      </c>
      <c r="B268" s="136" t="s">
        <v>1052</v>
      </c>
      <c r="C268" s="142">
        <f>IF(A268=Hoja1!A221,Hoja1!AE221)</f>
        <v>27</v>
      </c>
      <c r="D268" s="143">
        <f>IF(A268=Hoja1!A221,Hoja1!AN221)</f>
        <v>361.92282999999998</v>
      </c>
      <c r="E268" s="144">
        <f t="shared" si="33"/>
        <v>419.83048279999997</v>
      </c>
      <c r="F268" s="145">
        <f t="shared" si="34"/>
        <v>503.79657935999995</v>
      </c>
      <c r="G268" s="146"/>
      <c r="H268" s="143">
        <f t="shared" si="35"/>
        <v>0</v>
      </c>
    </row>
    <row r="269" spans="1:8">
      <c r="A269" s="136" t="s">
        <v>418</v>
      </c>
      <c r="B269" s="136" t="s">
        <v>1053</v>
      </c>
      <c r="C269" s="142">
        <f>IF(A269=Hoja1!A222,Hoja1!AE222)</f>
        <v>29</v>
      </c>
      <c r="D269" s="143">
        <f>IF(A269=Hoja1!A222,Hoja1!AN222)</f>
        <v>361.92282999999998</v>
      </c>
      <c r="E269" s="144">
        <f t="shared" si="33"/>
        <v>419.83048279999997</v>
      </c>
      <c r="F269" s="145">
        <f t="shared" si="34"/>
        <v>503.79657935999995</v>
      </c>
      <c r="G269" s="146"/>
      <c r="H269" s="143">
        <f t="shared" si="35"/>
        <v>0</v>
      </c>
    </row>
    <row r="270" spans="1:8">
      <c r="A270" s="136" t="s">
        <v>420</v>
      </c>
      <c r="B270" s="136" t="s">
        <v>1054</v>
      </c>
      <c r="C270" s="142">
        <f>IF(A270=Hoja1!A223,Hoja1!AE223)</f>
        <v>168</v>
      </c>
      <c r="D270" s="143">
        <f>IF(A270=Hoja1!A223,Hoja1!AN223)</f>
        <v>20.008330000000004</v>
      </c>
      <c r="E270" s="144">
        <f t="shared" si="33"/>
        <v>23.209662800000004</v>
      </c>
      <c r="F270" s="145">
        <f t="shared" si="34"/>
        <v>27.851595360000005</v>
      </c>
      <c r="G270" s="146"/>
      <c r="H270" s="143">
        <f t="shared" si="35"/>
        <v>0</v>
      </c>
    </row>
    <row r="271" spans="1:8">
      <c r="A271" s="136" t="s">
        <v>424</v>
      </c>
      <c r="B271" s="136" t="s">
        <v>1055</v>
      </c>
      <c r="C271" s="142">
        <f>IF(A271=Hoja1!A225,Hoja1!AE225)</f>
        <v>222</v>
      </c>
      <c r="D271" s="143">
        <f>IF(A271=Hoja1!A225,Hoja1!AN225)</f>
        <v>20.008330000000004</v>
      </c>
      <c r="E271" s="144">
        <f t="shared" si="33"/>
        <v>23.209662800000004</v>
      </c>
      <c r="F271" s="145">
        <f t="shared" si="34"/>
        <v>27.851595360000005</v>
      </c>
      <c r="G271" s="146"/>
      <c r="H271" s="143">
        <f t="shared" si="35"/>
        <v>0</v>
      </c>
    </row>
    <row r="272" spans="1:8">
      <c r="A272" s="136" t="s">
        <v>426</v>
      </c>
      <c r="B272" s="136" t="s">
        <v>1056</v>
      </c>
      <c r="C272" s="142">
        <f>IF(A272=Hoja1!A226,Hoja1!AE226)</f>
        <v>11</v>
      </c>
      <c r="D272" s="143">
        <f>IF(A272=Hoja1!A226,Hoja1!AN226)</f>
        <v>138.28541999999999</v>
      </c>
      <c r="E272" s="144">
        <f t="shared" si="33"/>
        <v>160.41108719999997</v>
      </c>
      <c r="F272" s="145">
        <f t="shared" si="34"/>
        <v>192.49330463999996</v>
      </c>
      <c r="G272" s="146"/>
      <c r="H272" s="143">
        <f t="shared" si="35"/>
        <v>0</v>
      </c>
    </row>
    <row r="273" spans="1:8">
      <c r="A273" s="136" t="s">
        <v>428</v>
      </c>
      <c r="B273" s="136" t="s">
        <v>1057</v>
      </c>
      <c r="C273" s="142">
        <f>IF(A273=Hoja1!A227,Hoja1!AE227)</f>
        <v>1</v>
      </c>
      <c r="D273" s="143">
        <f>IF(A273=Hoja1!A227,Hoja1!AN227)</f>
        <v>133.22001999999998</v>
      </c>
      <c r="E273" s="144">
        <f t="shared" si="33"/>
        <v>154.53522319999996</v>
      </c>
      <c r="F273" s="145">
        <f t="shared" si="34"/>
        <v>185.44226783999994</v>
      </c>
      <c r="G273" s="146"/>
      <c r="H273" s="143">
        <f t="shared" si="35"/>
        <v>0</v>
      </c>
    </row>
    <row r="274" spans="1:8">
      <c r="A274" s="136" t="s">
        <v>430</v>
      </c>
      <c r="B274" s="136" t="s">
        <v>1058</v>
      </c>
      <c r="C274" s="142">
        <f>IF(A274=Hoja1!A228,Hoja1!AE228)</f>
        <v>6</v>
      </c>
      <c r="D274" s="143">
        <f>IF(A274=Hoja1!A228,Hoja1!AN228)</f>
        <v>141.57792999999998</v>
      </c>
      <c r="E274" s="144">
        <f t="shared" si="33"/>
        <v>164.23039879999996</v>
      </c>
      <c r="F274" s="145">
        <f t="shared" si="34"/>
        <v>197.07647855999994</v>
      </c>
      <c r="G274" s="146"/>
      <c r="H274" s="143">
        <f t="shared" si="35"/>
        <v>0</v>
      </c>
    </row>
    <row r="275" spans="1:8">
      <c r="A275" s="136" t="s">
        <v>432</v>
      </c>
      <c r="B275" s="136" t="s">
        <v>1059</v>
      </c>
      <c r="C275" s="142">
        <f>IF(A275=Hoja1!A229,Hoja1!AE229)</f>
        <v>9</v>
      </c>
      <c r="D275" s="143">
        <f>IF(A275=Hoja1!A229,Hoja1!AN229)</f>
        <v>141.57792999999998</v>
      </c>
      <c r="E275" s="144">
        <f t="shared" si="33"/>
        <v>164.23039879999996</v>
      </c>
      <c r="F275" s="145">
        <f t="shared" si="34"/>
        <v>197.07647855999994</v>
      </c>
      <c r="G275" s="146"/>
      <c r="H275" s="143">
        <f t="shared" si="35"/>
        <v>0</v>
      </c>
    </row>
    <row r="276" spans="1:8">
      <c r="A276" s="136" t="s">
        <v>434</v>
      </c>
      <c r="B276" s="136" t="s">
        <v>1060</v>
      </c>
      <c r="C276" s="142">
        <f>IF(A276=Hoja1!A230,Hoja1!AE230)</f>
        <v>15</v>
      </c>
      <c r="D276" s="143">
        <f>IF(A276=Hoja1!A230,Hoja1!AN230)</f>
        <v>197.29732999999999</v>
      </c>
      <c r="E276" s="144">
        <f t="shared" si="33"/>
        <v>228.86490279999998</v>
      </c>
      <c r="F276" s="145">
        <f t="shared" si="34"/>
        <v>274.63788335999999</v>
      </c>
      <c r="G276" s="146"/>
      <c r="H276" s="143">
        <f t="shared" si="35"/>
        <v>0</v>
      </c>
    </row>
    <row r="277" spans="1:8">
      <c r="A277" s="136" t="s">
        <v>436</v>
      </c>
      <c r="B277" s="136" t="s">
        <v>1061</v>
      </c>
      <c r="C277" s="142">
        <f>IF(A277=Hoja1!A231,Hoja1!AE231)</f>
        <v>23</v>
      </c>
      <c r="D277" s="143">
        <f>IF(A277=Hoja1!A231,Hoja1!AN231)</f>
        <v>197.29732999999999</v>
      </c>
      <c r="E277" s="144">
        <f t="shared" si="33"/>
        <v>228.86490279999998</v>
      </c>
      <c r="F277" s="145">
        <f t="shared" si="34"/>
        <v>274.63788335999999</v>
      </c>
      <c r="G277" s="146"/>
      <c r="H277" s="143">
        <f t="shared" si="35"/>
        <v>0</v>
      </c>
    </row>
    <row r="278" spans="1:8">
      <c r="A278" s="136" t="s">
        <v>438</v>
      </c>
      <c r="B278" s="136" t="s">
        <v>1062</v>
      </c>
      <c r="C278" s="142">
        <f>IF(A278=Hoja1!A232,Hoja1!AE232)</f>
        <v>98</v>
      </c>
      <c r="D278" s="143">
        <f>IF(A278=Hoja1!A232,Hoja1!AN232)</f>
        <v>83.325829999999996</v>
      </c>
      <c r="E278" s="144">
        <f t="shared" si="33"/>
        <v>96.657962799999993</v>
      </c>
      <c r="F278" s="145">
        <f t="shared" si="34"/>
        <v>115.98955535999998</v>
      </c>
      <c r="G278" s="146"/>
      <c r="H278" s="143">
        <f t="shared" si="35"/>
        <v>0</v>
      </c>
    </row>
    <row r="279" spans="1:8">
      <c r="A279" s="136" t="s">
        <v>440</v>
      </c>
      <c r="B279" s="136" t="s">
        <v>1063</v>
      </c>
      <c r="C279" s="142">
        <f>IF(A279=Hoja1!A233,Hoja1!AE233)</f>
        <v>140</v>
      </c>
      <c r="D279" s="143">
        <f>IF(A279=Hoja1!A233,Hoja1!AN233)</f>
        <v>57.492290000000004</v>
      </c>
      <c r="E279" s="144">
        <f t="shared" si="33"/>
        <v>66.691056399999994</v>
      </c>
      <c r="F279" s="145">
        <f t="shared" si="34"/>
        <v>80.02926767999999</v>
      </c>
      <c r="G279" s="146"/>
      <c r="H279" s="143">
        <f t="shared" si="35"/>
        <v>0</v>
      </c>
    </row>
    <row r="280" spans="1:8">
      <c r="A280" s="136" t="s">
        <v>442</v>
      </c>
      <c r="B280" s="136" t="s">
        <v>1064</v>
      </c>
      <c r="C280" s="142">
        <f>IF(A280=Hoja1!A234,Hoja1!AE234)</f>
        <v>362</v>
      </c>
      <c r="D280" s="143">
        <f>IF(A280=Hoja1!A234,Hoja1!AN234)</f>
        <v>492.61014999999998</v>
      </c>
      <c r="E280" s="144">
        <f t="shared" si="33"/>
        <v>571.42777399999989</v>
      </c>
      <c r="F280" s="145">
        <f t="shared" si="34"/>
        <v>685.71332879999989</v>
      </c>
      <c r="G280" s="146"/>
      <c r="H280" s="143">
        <f t="shared" si="35"/>
        <v>0</v>
      </c>
    </row>
    <row r="281" spans="1:8">
      <c r="A281" s="136" t="s">
        <v>446</v>
      </c>
      <c r="B281" s="136" t="s">
        <v>1065</v>
      </c>
      <c r="C281" s="142">
        <f>IF(A281=Hoja1!A236,Hoja1!AE236)</f>
        <v>21</v>
      </c>
      <c r="D281" s="143">
        <f>IF(A281=Hoja1!A236,Hoja1!AN236)</f>
        <v>189.19268999999997</v>
      </c>
      <c r="E281" s="144">
        <f t="shared" ref="E281:E321" si="36">+D281*1.16</f>
        <v>219.46352039999996</v>
      </c>
      <c r="F281" s="145">
        <f t="shared" si="34"/>
        <v>263.35622447999992</v>
      </c>
      <c r="G281" s="146"/>
      <c r="H281" s="143">
        <f t="shared" ref="H281:H321" si="37">G281*E281</f>
        <v>0</v>
      </c>
    </row>
    <row r="282" spans="1:8">
      <c r="A282" s="136" t="s">
        <v>448</v>
      </c>
      <c r="B282" s="136" t="s">
        <v>1066</v>
      </c>
      <c r="C282" s="142">
        <f>IF(A282=Hoja1!A237,Hoja1!AE237)</f>
        <v>9</v>
      </c>
      <c r="D282" s="143">
        <f>IF(A282=Hoja1!A237,Hoja1!AN237)</f>
        <v>173.99648999999999</v>
      </c>
      <c r="E282" s="144">
        <f t="shared" si="36"/>
        <v>201.83592839999997</v>
      </c>
      <c r="F282" s="145">
        <f t="shared" si="34"/>
        <v>242.20311407999995</v>
      </c>
      <c r="G282" s="146"/>
      <c r="H282" s="143">
        <f t="shared" si="37"/>
        <v>0</v>
      </c>
    </row>
    <row r="283" spans="1:8">
      <c r="A283" s="136" t="s">
        <v>450</v>
      </c>
      <c r="B283" s="136" t="s">
        <v>1067</v>
      </c>
      <c r="C283" s="142">
        <f>IF(A283=Hoja1!A238,Hoja1!AE238)</f>
        <v>9</v>
      </c>
      <c r="D283" s="143">
        <f>IF(A283=Hoja1!A238,Hoja1!AN238)</f>
        <v>152.97508000000002</v>
      </c>
      <c r="E283" s="144">
        <f t="shared" si="36"/>
        <v>177.4510928</v>
      </c>
      <c r="F283" s="145">
        <f t="shared" si="34"/>
        <v>212.94131135999999</v>
      </c>
      <c r="G283" s="146"/>
      <c r="H283" s="143">
        <f t="shared" si="37"/>
        <v>0</v>
      </c>
    </row>
    <row r="284" spans="1:8">
      <c r="A284" s="136" t="s">
        <v>452</v>
      </c>
      <c r="B284" s="136" t="s">
        <v>1068</v>
      </c>
      <c r="C284" s="142">
        <f>IF(A284=Hoja1!A239,Hoja1!AE239)</f>
        <v>22</v>
      </c>
      <c r="D284" s="143">
        <f>IF(A284=Hoja1!A239,Hoja1!AN239)</f>
        <v>202.86927</v>
      </c>
      <c r="E284" s="144">
        <f t="shared" si="36"/>
        <v>235.32835319999998</v>
      </c>
      <c r="F284" s="145">
        <f t="shared" ref="F284:F321" si="38">E284*1.2</f>
        <v>282.39402383999999</v>
      </c>
      <c r="G284" s="146"/>
      <c r="H284" s="143">
        <f t="shared" si="37"/>
        <v>0</v>
      </c>
    </row>
    <row r="285" spans="1:8">
      <c r="A285" s="136" t="s">
        <v>454</v>
      </c>
      <c r="B285" s="136" t="s">
        <v>1069</v>
      </c>
      <c r="C285" s="142">
        <f>IF(A285=Hoja1!A240,Hoja1!AE240)</f>
        <v>16</v>
      </c>
      <c r="D285" s="143">
        <f>IF(A285=Hoja1!A240,Hoja1!AN240)</f>
        <v>177.54227000000003</v>
      </c>
      <c r="E285" s="144">
        <f t="shared" si="36"/>
        <v>205.94903320000003</v>
      </c>
      <c r="F285" s="145">
        <f t="shared" si="38"/>
        <v>247.13883984000003</v>
      </c>
      <c r="G285" s="146"/>
      <c r="H285" s="143">
        <f t="shared" si="37"/>
        <v>0</v>
      </c>
    </row>
    <row r="286" spans="1:8">
      <c r="A286" s="136" t="s">
        <v>456</v>
      </c>
      <c r="B286" s="136" t="s">
        <v>1070</v>
      </c>
      <c r="C286" s="142">
        <f>IF(A286=Hoja1!A241,Hoja1!AE241)</f>
        <v>16</v>
      </c>
      <c r="D286" s="143">
        <f>IF(A286=Hoja1!A241,Hoja1!AN241)</f>
        <v>207.42812999999998</v>
      </c>
      <c r="E286" s="144">
        <f t="shared" si="36"/>
        <v>240.61663079999997</v>
      </c>
      <c r="F286" s="145">
        <f t="shared" si="38"/>
        <v>288.73995695999997</v>
      </c>
      <c r="G286" s="146"/>
      <c r="H286" s="143">
        <f t="shared" si="37"/>
        <v>0</v>
      </c>
    </row>
    <row r="287" spans="1:8">
      <c r="A287" s="136" t="s">
        <v>458</v>
      </c>
      <c r="B287" s="136" t="s">
        <v>1071</v>
      </c>
      <c r="C287" s="142">
        <f>IF(A287=Hoja1!A242,Hoja1!AE242)</f>
        <v>7</v>
      </c>
      <c r="D287" s="143">
        <f>IF(A287=Hoja1!A242,Hoja1!AN242)</f>
        <v>183.87401999999997</v>
      </c>
      <c r="E287" s="144">
        <f t="shared" si="36"/>
        <v>213.29386319999995</v>
      </c>
      <c r="F287" s="145">
        <f t="shared" si="38"/>
        <v>255.95263583999991</v>
      </c>
      <c r="G287" s="146"/>
      <c r="H287" s="143">
        <f t="shared" si="37"/>
        <v>0</v>
      </c>
    </row>
    <row r="288" spans="1:8">
      <c r="A288" s="136" t="s">
        <v>459</v>
      </c>
      <c r="B288" s="136" t="s">
        <v>1072</v>
      </c>
      <c r="C288" s="142">
        <f>IF(A288=Hoja1!A243,Hoja1!AE243)</f>
        <v>12</v>
      </c>
      <c r="D288" s="143">
        <f>IF(A288=Hoja1!A243,Hoja1!AN243)</f>
        <v>160.06664000000004</v>
      </c>
      <c r="E288" s="144">
        <f t="shared" si="36"/>
        <v>185.67730240000003</v>
      </c>
      <c r="F288" s="145">
        <f t="shared" si="38"/>
        <v>222.81276288000004</v>
      </c>
      <c r="G288" s="146"/>
      <c r="H288" s="143">
        <f t="shared" si="37"/>
        <v>0</v>
      </c>
    </row>
    <row r="289" spans="1:8">
      <c r="A289" s="136" t="s">
        <v>461</v>
      </c>
      <c r="B289" s="136" t="s">
        <v>1073</v>
      </c>
      <c r="C289" s="142">
        <f>IF(A289=Hoja1!A244,Hoja1!AE244)</f>
        <v>15</v>
      </c>
      <c r="D289" s="143">
        <f>IF(A289=Hoja1!A244,Hoja1!AN244)</f>
        <v>128.91442999999998</v>
      </c>
      <c r="E289" s="144">
        <f t="shared" si="36"/>
        <v>149.54073879999996</v>
      </c>
      <c r="F289" s="145">
        <f t="shared" si="38"/>
        <v>179.44888655999995</v>
      </c>
      <c r="G289" s="146"/>
      <c r="H289" s="143">
        <f t="shared" si="37"/>
        <v>0</v>
      </c>
    </row>
    <row r="290" spans="1:8">
      <c r="A290" s="136" t="s">
        <v>463</v>
      </c>
      <c r="B290" s="136" t="s">
        <v>1074</v>
      </c>
      <c r="C290" s="142">
        <f>IF(A290=Hoja1!A245,Hoja1!AE245)</f>
        <v>182</v>
      </c>
      <c r="D290" s="143">
        <f>IF(A290=Hoja1!A245,Hoja1!AN245)</f>
        <v>116.25092999999998</v>
      </c>
      <c r="E290" s="144">
        <f t="shared" si="36"/>
        <v>134.85107879999998</v>
      </c>
      <c r="F290" s="145">
        <f t="shared" si="38"/>
        <v>161.82129455999998</v>
      </c>
      <c r="G290" s="146"/>
      <c r="H290" s="143">
        <f t="shared" si="37"/>
        <v>0</v>
      </c>
    </row>
    <row r="291" spans="1:8">
      <c r="A291" s="136" t="s">
        <v>465</v>
      </c>
      <c r="B291" s="136" t="s">
        <v>1075</v>
      </c>
      <c r="C291" s="142">
        <f>IF(A291=Hoja1!A246,Hoja1!AE246)</f>
        <v>118</v>
      </c>
      <c r="D291" s="143">
        <f>IF(A291=Hoja1!A246,Hoja1!AN246)</f>
        <v>101.56126999999999</v>
      </c>
      <c r="E291" s="144">
        <f t="shared" si="36"/>
        <v>117.81107319999998</v>
      </c>
      <c r="F291" s="145">
        <f t="shared" si="38"/>
        <v>141.37328783999996</v>
      </c>
      <c r="G291" s="146"/>
      <c r="H291" s="143">
        <f t="shared" si="37"/>
        <v>0</v>
      </c>
    </row>
    <row r="292" spans="1:8">
      <c r="A292" s="136" t="s">
        <v>467</v>
      </c>
      <c r="B292" s="136" t="s">
        <v>1076</v>
      </c>
      <c r="C292" s="142">
        <f>IF(A292=Hoja1!A247,Hoja1!AE247)</f>
        <v>1808</v>
      </c>
      <c r="D292" s="143">
        <f>IF(A292=Hoja1!A247,Hoja1!AN247)</f>
        <v>53.946509999999996</v>
      </c>
      <c r="E292" s="144">
        <f t="shared" si="36"/>
        <v>62.577951599999992</v>
      </c>
      <c r="F292" s="145">
        <f t="shared" si="38"/>
        <v>75.093541919999993</v>
      </c>
      <c r="G292" s="146"/>
      <c r="H292" s="143">
        <f t="shared" si="37"/>
        <v>0</v>
      </c>
    </row>
    <row r="293" spans="1:8">
      <c r="A293" s="136" t="s">
        <v>469</v>
      </c>
      <c r="B293" s="136" t="s">
        <v>1077</v>
      </c>
      <c r="C293" s="142">
        <f>IF(A293=Hoja1!A248,Hoja1!AE248)</f>
        <v>19</v>
      </c>
      <c r="D293" s="143">
        <f>IF(A293=Hoja1!A248,Hoja1!AN248)</f>
        <v>268.21292999999997</v>
      </c>
      <c r="E293" s="144">
        <f t="shared" si="36"/>
        <v>311.12699879999997</v>
      </c>
      <c r="F293" s="145">
        <f t="shared" si="38"/>
        <v>373.35239855999993</v>
      </c>
      <c r="G293" s="146"/>
      <c r="H293" s="143">
        <f t="shared" si="37"/>
        <v>0</v>
      </c>
    </row>
    <row r="294" spans="1:8">
      <c r="A294" s="136" t="s">
        <v>471</v>
      </c>
      <c r="B294" s="136" t="s">
        <v>1078</v>
      </c>
      <c r="C294" s="142">
        <f>IF(A294=Hoja1!A249,Hoja1!AE249)</f>
        <v>22</v>
      </c>
      <c r="D294" s="143">
        <f>IF(A294=Hoja1!A249,Hoja1!AN249)</f>
        <v>177.28899999999999</v>
      </c>
      <c r="E294" s="144">
        <f t="shared" si="36"/>
        <v>205.65523999999996</v>
      </c>
      <c r="F294" s="145">
        <f t="shared" si="38"/>
        <v>246.78628799999996</v>
      </c>
      <c r="G294" s="146"/>
      <c r="H294" s="143">
        <f t="shared" si="37"/>
        <v>0</v>
      </c>
    </row>
    <row r="295" spans="1:8">
      <c r="A295" s="136" t="s">
        <v>493</v>
      </c>
      <c r="B295" s="136" t="s">
        <v>1081</v>
      </c>
      <c r="C295" s="142">
        <f>IF(A295=Hoja1!A261,Hoja1!AE261)</f>
        <v>506</v>
      </c>
      <c r="D295" s="143">
        <f>IF(A295=Hoja1!A261,Hoja1!AN261)</f>
        <v>9.8775300000000001</v>
      </c>
      <c r="E295" s="144">
        <f t="shared" si="36"/>
        <v>11.457934799999999</v>
      </c>
      <c r="F295" s="145">
        <f t="shared" si="38"/>
        <v>13.749521759999999</v>
      </c>
      <c r="G295" s="146"/>
      <c r="H295" s="143">
        <f t="shared" si="37"/>
        <v>0</v>
      </c>
    </row>
    <row r="296" spans="1:8">
      <c r="A296" s="136" t="s">
        <v>495</v>
      </c>
      <c r="B296" s="136" t="s">
        <v>1082</v>
      </c>
      <c r="C296" s="142">
        <f>IF(A296=Hoja1!A262,Hoja1!AE262)</f>
        <v>15</v>
      </c>
      <c r="D296" s="143">
        <f>IF(A296=Hoja1!A262,Hoja1!AN262)</f>
        <v>17.982169999999996</v>
      </c>
      <c r="E296" s="144">
        <f t="shared" si="36"/>
        <v>20.859317199999996</v>
      </c>
      <c r="F296" s="145">
        <f t="shared" si="38"/>
        <v>25.031180639999995</v>
      </c>
      <c r="G296" s="146"/>
      <c r="H296" s="143">
        <f t="shared" si="37"/>
        <v>0</v>
      </c>
    </row>
    <row r="297" spans="1:8">
      <c r="A297" s="136" t="s">
        <v>497</v>
      </c>
      <c r="B297" s="136" t="s">
        <v>1083</v>
      </c>
      <c r="C297" s="142">
        <f>IF(A297=Hoja1!A263,Hoja1!AE263)</f>
        <v>133</v>
      </c>
      <c r="D297" s="143">
        <f>IF(A297=Hoja1!A263,Hoja1!AN263)</f>
        <v>182.60767000000004</v>
      </c>
      <c r="E297" s="144">
        <f t="shared" si="36"/>
        <v>211.82489720000004</v>
      </c>
      <c r="F297" s="145">
        <f t="shared" si="38"/>
        <v>254.18987664000002</v>
      </c>
      <c r="G297" s="146"/>
      <c r="H297" s="143">
        <f t="shared" si="37"/>
        <v>0</v>
      </c>
    </row>
    <row r="298" spans="1:8">
      <c r="A298" s="136" t="s">
        <v>499</v>
      </c>
      <c r="B298" s="136" t="s">
        <v>1084</v>
      </c>
      <c r="C298" s="142">
        <f>IF(A298=Hoja1!A264,Hoja1!AE264)</f>
        <v>113</v>
      </c>
      <c r="D298" s="143">
        <f>IF(A298=Hoja1!A264,Hoja1!AN264)</f>
        <v>209.70755999999997</v>
      </c>
      <c r="E298" s="144">
        <f t="shared" si="36"/>
        <v>243.26076959999995</v>
      </c>
      <c r="F298" s="145">
        <f t="shared" si="38"/>
        <v>291.91292351999994</v>
      </c>
      <c r="G298" s="146"/>
      <c r="H298" s="143">
        <f t="shared" si="37"/>
        <v>0</v>
      </c>
    </row>
    <row r="299" spans="1:8">
      <c r="A299" s="136" t="s">
        <v>501</v>
      </c>
      <c r="B299" s="136" t="s">
        <v>1085</v>
      </c>
      <c r="C299" s="142">
        <f>IF(A299=Hoja1!A265,Hoja1!AE265)</f>
        <v>122</v>
      </c>
      <c r="D299" s="143">
        <f>IF(A299=Hoja1!A265,Hoja1!AN265)</f>
        <v>40.269930000000002</v>
      </c>
      <c r="E299" s="144">
        <f t="shared" si="36"/>
        <v>46.713118799999997</v>
      </c>
      <c r="F299" s="145">
        <f t="shared" si="38"/>
        <v>56.055742559999992</v>
      </c>
      <c r="G299" s="146"/>
      <c r="H299" s="143">
        <f t="shared" si="37"/>
        <v>0</v>
      </c>
    </row>
    <row r="300" spans="1:8">
      <c r="A300" s="136" t="s">
        <v>503</v>
      </c>
      <c r="B300" s="136" t="s">
        <v>1086</v>
      </c>
      <c r="C300" s="142">
        <f>IF(A300=Hoja1!A266,Hoja1!AE266)</f>
        <v>5</v>
      </c>
      <c r="D300" s="143">
        <f>IF(A300=Hoja1!A266,Hoja1!AN266)</f>
        <v>139.04523</v>
      </c>
      <c r="E300" s="144">
        <f t="shared" si="36"/>
        <v>161.2924668</v>
      </c>
      <c r="F300" s="145">
        <f t="shared" si="38"/>
        <v>193.55096015999999</v>
      </c>
      <c r="G300" s="146"/>
      <c r="H300" s="143">
        <f t="shared" si="37"/>
        <v>0</v>
      </c>
    </row>
    <row r="301" spans="1:8">
      <c r="A301" s="136" t="s">
        <v>505</v>
      </c>
      <c r="B301" s="136" t="s">
        <v>1087</v>
      </c>
      <c r="C301" s="142">
        <f>IF(A301=Hoja1!A267,Hoja1!AE267)</f>
        <v>48</v>
      </c>
      <c r="D301" s="143">
        <f>IF(A301=Hoja1!A267,Hoja1!AN267)</f>
        <v>202.86927</v>
      </c>
      <c r="E301" s="144">
        <f t="shared" si="36"/>
        <v>235.32835319999998</v>
      </c>
      <c r="F301" s="145">
        <f t="shared" si="38"/>
        <v>282.39402383999999</v>
      </c>
      <c r="G301" s="146"/>
      <c r="H301" s="143">
        <f t="shared" si="37"/>
        <v>0</v>
      </c>
    </row>
    <row r="302" spans="1:8">
      <c r="A302" s="136" t="s">
        <v>507</v>
      </c>
      <c r="B302" s="136" t="s">
        <v>1088</v>
      </c>
      <c r="C302" s="142">
        <f>IF(A302=Hoja1!A268,Hoja1!AE268)</f>
        <v>69</v>
      </c>
      <c r="D302" s="143">
        <f>IF(A302=Hoja1!A268,Hoja1!AN268)</f>
        <v>134.99290999999999</v>
      </c>
      <c r="E302" s="144">
        <f t="shared" si="36"/>
        <v>156.59177559999998</v>
      </c>
      <c r="F302" s="145">
        <f t="shared" si="38"/>
        <v>187.91013071999996</v>
      </c>
      <c r="G302" s="146"/>
      <c r="H302" s="143">
        <f t="shared" si="37"/>
        <v>0</v>
      </c>
    </row>
    <row r="303" spans="1:8">
      <c r="A303" s="136" t="s">
        <v>511</v>
      </c>
      <c r="B303" s="136" t="s">
        <v>1089</v>
      </c>
      <c r="C303" s="142">
        <f>IF(A303=Hoja1!A270,Hoja1!AE270)</f>
        <v>67</v>
      </c>
      <c r="D303" s="143">
        <f>IF(A303=Hoja1!A270,Hoja1!AN270)</f>
        <v>75.727730000000008</v>
      </c>
      <c r="E303" s="144">
        <f t="shared" si="36"/>
        <v>87.844166799999996</v>
      </c>
      <c r="F303" s="145">
        <f t="shared" si="38"/>
        <v>105.41300016</v>
      </c>
      <c r="G303" s="146"/>
      <c r="H303" s="143">
        <f t="shared" si="37"/>
        <v>0</v>
      </c>
    </row>
    <row r="304" spans="1:8">
      <c r="A304" s="136" t="s">
        <v>513</v>
      </c>
      <c r="B304" s="136" t="s">
        <v>1090</v>
      </c>
      <c r="C304" s="142">
        <f>IF(A304=Hoja1!A271,Hoja1!AE271)</f>
        <v>35</v>
      </c>
      <c r="D304" s="143">
        <f>IF(A304=Hoja1!A271,Hoja1!AN271)</f>
        <v>65.59693</v>
      </c>
      <c r="E304" s="144">
        <f t="shared" si="36"/>
        <v>76.092438799999996</v>
      </c>
      <c r="F304" s="145">
        <f t="shared" si="38"/>
        <v>91.310926559999999</v>
      </c>
      <c r="G304" s="146"/>
      <c r="H304" s="143">
        <f t="shared" si="37"/>
        <v>0</v>
      </c>
    </row>
    <row r="305" spans="1:8">
      <c r="A305" s="136" t="s">
        <v>515</v>
      </c>
      <c r="B305" s="136" t="s">
        <v>1091</v>
      </c>
      <c r="C305" s="142">
        <f>IF(A305=Hoja1!A272,Hoja1!AE272)</f>
        <v>1380</v>
      </c>
      <c r="D305" s="143">
        <f>IF(A305=Hoja1!A272,Hoja1!AN272)</f>
        <v>121.06305999999999</v>
      </c>
      <c r="E305" s="144">
        <f t="shared" si="36"/>
        <v>140.43314959999998</v>
      </c>
      <c r="F305" s="145">
        <f t="shared" si="38"/>
        <v>168.51977951999996</v>
      </c>
      <c r="G305" s="146"/>
      <c r="H305" s="143">
        <f t="shared" si="37"/>
        <v>0</v>
      </c>
    </row>
    <row r="306" spans="1:8">
      <c r="A306" s="136" t="s">
        <v>517</v>
      </c>
      <c r="B306" s="136" t="s">
        <v>1092</v>
      </c>
      <c r="C306" s="142">
        <f>IF(A306=Hoja1!A273,Hoja1!AE273)</f>
        <v>647</v>
      </c>
      <c r="D306" s="143">
        <f>IF(A306=Hoja1!A273,Hoja1!AN273)</f>
        <v>121.06305999999999</v>
      </c>
      <c r="E306" s="144">
        <f t="shared" si="36"/>
        <v>140.43314959999998</v>
      </c>
      <c r="F306" s="145">
        <f t="shared" si="38"/>
        <v>168.51977951999996</v>
      </c>
      <c r="G306" s="146"/>
      <c r="H306" s="143">
        <f t="shared" si="37"/>
        <v>0</v>
      </c>
    </row>
    <row r="307" spans="1:8">
      <c r="A307" s="136" t="s">
        <v>519</v>
      </c>
      <c r="B307" s="136" t="s">
        <v>1093</v>
      </c>
      <c r="C307" s="142">
        <f>IF(A307=Hoja1!A274,Hoja1!AE274)</f>
        <v>7</v>
      </c>
      <c r="D307" s="143">
        <f>IF(A307=Hoja1!A274,Hoja1!AN274)</f>
        <v>326.7183</v>
      </c>
      <c r="E307" s="144">
        <f t="shared" si="36"/>
        <v>378.99322799999999</v>
      </c>
      <c r="F307" s="145">
        <f t="shared" si="38"/>
        <v>454.79187359999997</v>
      </c>
      <c r="G307" s="146"/>
      <c r="H307" s="143">
        <f t="shared" si="37"/>
        <v>0</v>
      </c>
    </row>
    <row r="308" spans="1:8">
      <c r="A308" s="136" t="s">
        <v>521</v>
      </c>
      <c r="B308" s="136" t="s">
        <v>1094</v>
      </c>
      <c r="C308" s="142">
        <f>IF(A308=Hoja1!A275,Hoja1!AE275)</f>
        <v>17</v>
      </c>
      <c r="D308" s="143">
        <f>IF(A308=Hoja1!A275,Hoja1!AN275)</f>
        <v>131.19386</v>
      </c>
      <c r="E308" s="144">
        <f t="shared" si="36"/>
        <v>152.18487759999999</v>
      </c>
      <c r="F308" s="145">
        <f t="shared" si="38"/>
        <v>182.62185312</v>
      </c>
      <c r="G308" s="146"/>
      <c r="H308" s="143">
        <f t="shared" si="37"/>
        <v>0</v>
      </c>
    </row>
    <row r="309" spans="1:8">
      <c r="A309" s="136" t="s">
        <v>529</v>
      </c>
      <c r="B309" s="136" t="s">
        <v>1095</v>
      </c>
      <c r="C309" s="142">
        <f>IF(A309=Hoja1!A279,Hoja1!AE279)</f>
        <v>188</v>
      </c>
      <c r="D309" s="143">
        <f>IF(A309=Hoja1!A279,Hoja1!AN279)</f>
        <v>126.38173</v>
      </c>
      <c r="E309" s="144">
        <f t="shared" si="36"/>
        <v>146.6028068</v>
      </c>
      <c r="F309" s="145">
        <f t="shared" si="38"/>
        <v>175.92336816</v>
      </c>
      <c r="G309" s="146"/>
      <c r="H309" s="143">
        <f t="shared" si="37"/>
        <v>0</v>
      </c>
    </row>
    <row r="310" spans="1:8">
      <c r="A310" s="136" t="s">
        <v>531</v>
      </c>
      <c r="B310" s="136" t="s">
        <v>1096</v>
      </c>
      <c r="C310" s="142">
        <f>IF(A310=Hoja1!A280,Hoja1!AE280)</f>
        <v>186</v>
      </c>
      <c r="D310" s="143">
        <f>IF(A310=Hoja1!A280,Hoja1!AN280)</f>
        <v>456.13927000000007</v>
      </c>
      <c r="E310" s="144">
        <f t="shared" si="36"/>
        <v>529.12155319999999</v>
      </c>
      <c r="F310" s="145">
        <f t="shared" si="38"/>
        <v>634.94586384000002</v>
      </c>
      <c r="G310" s="146"/>
      <c r="H310" s="143">
        <f t="shared" si="37"/>
        <v>0</v>
      </c>
    </row>
    <row r="311" spans="1:8">
      <c r="A311" s="136" t="s">
        <v>533</v>
      </c>
      <c r="B311" s="136" t="s">
        <v>1097</v>
      </c>
      <c r="C311" s="142">
        <f>IF(A311=Hoja1!A281,Hoja1!AE281)</f>
        <v>146</v>
      </c>
      <c r="D311" s="143">
        <f>IF(A311=Hoja1!A281,Hoja1!AN281)</f>
        <v>154.49469999999999</v>
      </c>
      <c r="E311" s="144">
        <f t="shared" si="36"/>
        <v>179.21385199999997</v>
      </c>
      <c r="F311" s="145">
        <f t="shared" si="38"/>
        <v>215.05662239999995</v>
      </c>
      <c r="G311" s="146"/>
      <c r="H311" s="143">
        <f t="shared" si="37"/>
        <v>0</v>
      </c>
    </row>
    <row r="312" spans="1:8">
      <c r="A312" s="136" t="s">
        <v>535</v>
      </c>
      <c r="B312" s="136" t="s">
        <v>1098</v>
      </c>
      <c r="C312" s="142">
        <f>IF(A312=Hoja1!A282,Hoja1!AE282)</f>
        <v>321</v>
      </c>
      <c r="D312" s="143">
        <f>IF(A312=Hoja1!A282,Hoja1!AN282)</f>
        <v>112.70515</v>
      </c>
      <c r="E312" s="144">
        <f t="shared" si="36"/>
        <v>130.73797400000001</v>
      </c>
      <c r="F312" s="145">
        <f t="shared" si="38"/>
        <v>156.88556880000002</v>
      </c>
      <c r="G312" s="146"/>
      <c r="H312" s="143">
        <f t="shared" si="37"/>
        <v>0</v>
      </c>
    </row>
    <row r="313" spans="1:8">
      <c r="A313" s="136" t="s">
        <v>537</v>
      </c>
      <c r="B313" s="136" t="s">
        <v>1099</v>
      </c>
      <c r="C313" s="142">
        <f>IF(A313=Hoja1!A283,Hoja1!AE283)</f>
        <v>79</v>
      </c>
      <c r="D313" s="143">
        <f>IF(A313=Hoja1!A283,Hoja1!AN283)</f>
        <v>351.28548999999998</v>
      </c>
      <c r="E313" s="144">
        <f t="shared" si="36"/>
        <v>407.49116839999994</v>
      </c>
      <c r="F313" s="145">
        <f t="shared" si="38"/>
        <v>488.98940207999988</v>
      </c>
      <c r="G313" s="146"/>
      <c r="H313" s="143">
        <f t="shared" si="37"/>
        <v>0</v>
      </c>
    </row>
    <row r="314" spans="1:8">
      <c r="A314" s="136" t="s">
        <v>539</v>
      </c>
      <c r="B314" s="136" t="s">
        <v>1100</v>
      </c>
      <c r="C314" s="142">
        <f>IF(A314=Hoja1!A284,Hoja1!AE284)</f>
        <v>165</v>
      </c>
      <c r="D314" s="143">
        <f>IF(A314=Hoja1!A284,Hoja1!AN284)</f>
        <v>112.70515</v>
      </c>
      <c r="E314" s="144">
        <f t="shared" si="36"/>
        <v>130.73797400000001</v>
      </c>
      <c r="F314" s="145">
        <f t="shared" si="38"/>
        <v>156.88556880000002</v>
      </c>
      <c r="G314" s="146"/>
      <c r="H314" s="143">
        <f t="shared" si="37"/>
        <v>0</v>
      </c>
    </row>
    <row r="315" spans="1:8">
      <c r="A315" s="136" t="s">
        <v>541</v>
      </c>
      <c r="B315" s="136" t="s">
        <v>1101</v>
      </c>
      <c r="C315" s="142">
        <f>IF(A315=Hoja1!A285,Hoja1!AE285)</f>
        <v>72</v>
      </c>
      <c r="D315" s="143">
        <f>IF(A315=Hoja1!A285,Hoja1!AN285)</f>
        <v>182.60767000000004</v>
      </c>
      <c r="E315" s="144">
        <f t="shared" si="36"/>
        <v>211.82489720000004</v>
      </c>
      <c r="F315" s="145">
        <f t="shared" si="38"/>
        <v>254.18987664000002</v>
      </c>
      <c r="G315" s="146"/>
      <c r="H315" s="143">
        <f t="shared" si="37"/>
        <v>0</v>
      </c>
    </row>
    <row r="316" spans="1:8">
      <c r="A316" s="136" t="s">
        <v>543</v>
      </c>
      <c r="B316" s="136" t="s">
        <v>1102</v>
      </c>
      <c r="C316" s="142">
        <f>IF(A316=Hoja1!A286,Hoja1!AE286)</f>
        <v>238</v>
      </c>
      <c r="D316" s="143">
        <f>IF(A316=Hoja1!A286,Hoja1!AN286)</f>
        <v>108.65282999999999</v>
      </c>
      <c r="E316" s="144">
        <f t="shared" si="36"/>
        <v>126.03728279999999</v>
      </c>
      <c r="F316" s="145">
        <f t="shared" si="38"/>
        <v>151.24473935999998</v>
      </c>
      <c r="G316" s="146"/>
      <c r="H316" s="143">
        <f t="shared" si="37"/>
        <v>0</v>
      </c>
    </row>
    <row r="317" spans="1:8">
      <c r="A317" s="136" t="s">
        <v>545</v>
      </c>
      <c r="B317" s="136" t="s">
        <v>1103</v>
      </c>
      <c r="C317" s="142">
        <f>IF(A317=Hoja1!A287,Hoja1!AE287)</f>
        <v>17</v>
      </c>
      <c r="D317" s="143">
        <f>IF(A317=Hoja1!A287,Hoja1!AN287)</f>
        <v>75.727730000000008</v>
      </c>
      <c r="E317" s="144">
        <f t="shared" si="36"/>
        <v>87.844166799999996</v>
      </c>
      <c r="F317" s="145">
        <f t="shared" si="38"/>
        <v>105.41300016</v>
      </c>
      <c r="G317" s="146"/>
      <c r="H317" s="143">
        <f t="shared" si="37"/>
        <v>0</v>
      </c>
    </row>
    <row r="318" spans="1:8">
      <c r="A318" s="136" t="s">
        <v>547</v>
      </c>
      <c r="B318" s="136" t="s">
        <v>1104</v>
      </c>
      <c r="C318" s="142">
        <f>IF(A318=Hoja1!A288,Hoja1!AE288)</f>
        <v>171</v>
      </c>
      <c r="D318" s="143">
        <f>IF(A318=Hoja1!A288,Hoja1!AN288)</f>
        <v>113.71823000000001</v>
      </c>
      <c r="E318" s="144">
        <f t="shared" si="36"/>
        <v>131.91314679999999</v>
      </c>
      <c r="F318" s="145">
        <f t="shared" si="38"/>
        <v>158.29577615999997</v>
      </c>
      <c r="G318" s="146"/>
      <c r="H318" s="143">
        <f t="shared" si="37"/>
        <v>0</v>
      </c>
    </row>
    <row r="319" spans="1:8">
      <c r="A319" s="136" t="s">
        <v>549</v>
      </c>
      <c r="B319" s="136" t="s">
        <v>1105</v>
      </c>
      <c r="C319" s="142">
        <f>IF(A319=Hoja1!A289,Hoja1!AE289)</f>
        <v>406</v>
      </c>
      <c r="D319" s="143">
        <f>IF(A319=Hoja1!A289,Hoja1!AN289)</f>
        <v>98.522030000000001</v>
      </c>
      <c r="E319" s="144">
        <f t="shared" si="36"/>
        <v>114.2855548</v>
      </c>
      <c r="F319" s="145">
        <f t="shared" si="38"/>
        <v>137.14266576</v>
      </c>
      <c r="G319" s="146"/>
      <c r="H319" s="143">
        <f t="shared" si="37"/>
        <v>0</v>
      </c>
    </row>
    <row r="320" spans="1:8">
      <c r="A320" s="136" t="s">
        <v>551</v>
      </c>
      <c r="B320" s="136" t="s">
        <v>1106</v>
      </c>
      <c r="C320" s="142">
        <f>IF(A320=Hoja1!A290,Hoja1!AE290)</f>
        <v>841</v>
      </c>
      <c r="D320" s="143">
        <f>IF(A320=Hoja1!A290,Hoja1!AN290)</f>
        <v>121.31632999999999</v>
      </c>
      <c r="E320" s="144">
        <f t="shared" si="36"/>
        <v>140.72694279999999</v>
      </c>
      <c r="F320" s="145">
        <f t="shared" si="38"/>
        <v>168.87233135999998</v>
      </c>
      <c r="G320" s="146"/>
      <c r="H320" s="143">
        <f t="shared" si="37"/>
        <v>0</v>
      </c>
    </row>
    <row r="321" spans="1:8">
      <c r="A321" s="136" t="s">
        <v>564</v>
      </c>
      <c r="B321" s="136" t="s">
        <v>1112</v>
      </c>
      <c r="C321" s="142">
        <f>IF(A321=Hoja1!A297,Hoja1!AE297)</f>
        <v>147</v>
      </c>
      <c r="D321" s="143">
        <f>IF(A321=Hoja1!A297,Hoja1!AN297)</f>
        <v>10.130800000000002</v>
      </c>
      <c r="E321" s="144">
        <f t="shared" si="36"/>
        <v>11.751728000000002</v>
      </c>
      <c r="F321" s="145">
        <f t="shared" si="38"/>
        <v>14.102073600000002</v>
      </c>
      <c r="G321" s="146"/>
      <c r="H321" s="143">
        <f t="shared" si="37"/>
        <v>0</v>
      </c>
    </row>
    <row r="322" spans="1:8">
      <c r="A322" s="110"/>
      <c r="B322" s="110"/>
      <c r="C322" s="110"/>
      <c r="D322" s="122"/>
      <c r="E322" s="124"/>
      <c r="F322" s="123"/>
      <c r="G322" s="125" t="s">
        <v>876</v>
      </c>
      <c r="H322" s="126">
        <f>SUM(H43:H321)</f>
        <v>0</v>
      </c>
    </row>
    <row r="323" spans="1:8">
      <c r="A323" s="131"/>
      <c r="B323" s="131"/>
      <c r="F323" s="123"/>
    </row>
    <row r="324" spans="1:8">
      <c r="A324" s="131"/>
      <c r="B324" s="131"/>
      <c r="F324" s="123"/>
    </row>
    <row r="325" spans="1:8">
      <c r="A325" s="131"/>
      <c r="B325" s="131"/>
      <c r="F325" s="123"/>
    </row>
    <row r="326" spans="1:8">
      <c r="A326" s="131"/>
      <c r="B326" s="131"/>
      <c r="F326" s="123"/>
    </row>
    <row r="327" spans="1:8">
      <c r="F327" s="123"/>
    </row>
    <row r="328" spans="1:8">
      <c r="F328" s="123"/>
    </row>
    <row r="329" spans="1:8">
      <c r="F329" s="123"/>
    </row>
    <row r="330" spans="1:8">
      <c r="F330" s="123"/>
    </row>
    <row r="331" spans="1:8">
      <c r="F331" s="123"/>
    </row>
    <row r="332" spans="1:8">
      <c r="F332" s="123"/>
    </row>
    <row r="333" spans="1:8">
      <c r="F333" s="123"/>
    </row>
    <row r="334" spans="1:8">
      <c r="F334" s="123"/>
    </row>
    <row r="335" spans="1:8">
      <c r="F335" s="123"/>
    </row>
    <row r="336" spans="1:8">
      <c r="F336" s="123"/>
    </row>
    <row r="337" spans="6:6">
      <c r="F337" s="123"/>
    </row>
    <row r="338" spans="6:6">
      <c r="F338" s="123"/>
    </row>
    <row r="339" spans="6:6">
      <c r="F339" s="123"/>
    </row>
    <row r="340" spans="6:6">
      <c r="F340" s="123"/>
    </row>
    <row r="341" spans="6:6">
      <c r="F341" s="123"/>
    </row>
    <row r="342" spans="6:6">
      <c r="F342" s="123"/>
    </row>
    <row r="343" spans="6:6">
      <c r="F343" s="123"/>
    </row>
    <row r="344" spans="6:6">
      <c r="F344" s="123"/>
    </row>
    <row r="345" spans="6:6">
      <c r="F345" s="123"/>
    </row>
    <row r="346" spans="6:6">
      <c r="F346" s="123"/>
    </row>
    <row r="347" spans="6:6">
      <c r="F347" s="123"/>
    </row>
    <row r="348" spans="6:6">
      <c r="F348" s="123"/>
    </row>
    <row r="349" spans="6:6">
      <c r="F349" s="123"/>
    </row>
    <row r="350" spans="6:6">
      <c r="F350" s="123"/>
    </row>
    <row r="351" spans="6:6">
      <c r="F351" s="123"/>
    </row>
    <row r="352" spans="6:6">
      <c r="F352" s="123"/>
    </row>
    <row r="353" spans="6:6">
      <c r="F353" s="123"/>
    </row>
    <row r="354" spans="6:6">
      <c r="F354" s="123"/>
    </row>
    <row r="355" spans="6:6">
      <c r="F355" s="123"/>
    </row>
    <row r="356" spans="6:6">
      <c r="F356" s="123"/>
    </row>
    <row r="357" spans="6:6">
      <c r="F357" s="123"/>
    </row>
    <row r="358" spans="6:6">
      <c r="F358" s="123"/>
    </row>
    <row r="359" spans="6:6">
      <c r="F359" s="123"/>
    </row>
    <row r="360" spans="6:6">
      <c r="F360" s="123"/>
    </row>
    <row r="361" spans="6:6">
      <c r="F361" s="123"/>
    </row>
    <row r="362" spans="6:6">
      <c r="F362" s="123"/>
    </row>
    <row r="363" spans="6:6">
      <c r="F363" s="123"/>
    </row>
    <row r="364" spans="6:6">
      <c r="F364" s="123"/>
    </row>
    <row r="365" spans="6:6">
      <c r="F365" s="123"/>
    </row>
    <row r="366" spans="6:6">
      <c r="F366" s="123"/>
    </row>
    <row r="367" spans="6:6">
      <c r="F367" s="123"/>
    </row>
    <row r="368" spans="6:6">
      <c r="F368" s="123"/>
    </row>
    <row r="369" spans="6:6">
      <c r="F369" s="123"/>
    </row>
    <row r="370" spans="6:6">
      <c r="F370" s="123"/>
    </row>
    <row r="371" spans="6:6">
      <c r="F371" s="123"/>
    </row>
    <row r="372" spans="6:6">
      <c r="F372" s="123"/>
    </row>
    <row r="373" spans="6:6">
      <c r="F373" s="123"/>
    </row>
    <row r="374" spans="6:6">
      <c r="F374" s="123"/>
    </row>
    <row r="375" spans="6:6">
      <c r="F375" s="123"/>
    </row>
    <row r="376" spans="6:6">
      <c r="F376" s="123"/>
    </row>
    <row r="377" spans="6:6">
      <c r="F377" s="123"/>
    </row>
    <row r="378" spans="6:6">
      <c r="F378" s="123"/>
    </row>
    <row r="379" spans="6:6">
      <c r="F379" s="123"/>
    </row>
    <row r="380" spans="6:6">
      <c r="F380" s="123"/>
    </row>
    <row r="381" spans="6:6">
      <c r="F381" s="123"/>
    </row>
    <row r="382" spans="6:6">
      <c r="F382" s="123"/>
    </row>
    <row r="383" spans="6:6">
      <c r="F383" s="123"/>
    </row>
    <row r="384" spans="6:6">
      <c r="F384" s="123"/>
    </row>
  </sheetData>
  <mergeCells count="15">
    <mergeCell ref="B2:F2"/>
    <mergeCell ref="D4:E4"/>
    <mergeCell ref="B3:F3"/>
    <mergeCell ref="A7:B7"/>
    <mergeCell ref="A32:B32"/>
    <mergeCell ref="A42:B42"/>
    <mergeCell ref="A53:B53"/>
    <mergeCell ref="A68:B68"/>
    <mergeCell ref="A80:B80"/>
    <mergeCell ref="A103:B103"/>
    <mergeCell ref="A125:B125"/>
    <mergeCell ref="A140:B140"/>
    <mergeCell ref="A188:B188"/>
    <mergeCell ref="A203:B203"/>
    <mergeCell ref="A225:B225"/>
  </mergeCells>
  <hyperlinks>
    <hyperlink ref="B4" r:id="rId1" xr:uid="{00000000-0004-0000-0100-000000000000}"/>
  </hyperlinks>
  <pageMargins left="0.7" right="0.7" top="0.75" bottom="0.75" header="0.3" footer="0.3"/>
  <pageSetup orientation="portrait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Z294"/>
  <sheetViews>
    <sheetView zoomScale="170" zoomScaleNormal="170" workbookViewId="0">
      <selection activeCell="E6" sqref="E6:E294"/>
    </sheetView>
  </sheetViews>
  <sheetFormatPr baseColWidth="10" defaultRowHeight="16"/>
  <cols>
    <col min="1" max="1" width="16.33203125" bestFit="1" customWidth="1"/>
    <col min="2" max="2" width="34.1640625" bestFit="1" customWidth="1"/>
  </cols>
  <sheetData>
    <row r="6" spans="1:26" s="3" customFormat="1" ht="15">
      <c r="A6" s="64" t="s">
        <v>11</v>
      </c>
      <c r="B6" s="64" t="s">
        <v>12</v>
      </c>
      <c r="C6" s="3">
        <v>11</v>
      </c>
      <c r="D6" s="3">
        <v>4845.2907000000005</v>
      </c>
      <c r="E6" s="3">
        <v>4603.0261650000002</v>
      </c>
    </row>
    <row r="7" spans="1:26" s="72" customFormat="1" ht="15">
      <c r="A7" s="20" t="s">
        <v>13</v>
      </c>
      <c r="B7" s="20" t="s">
        <v>14</v>
      </c>
      <c r="C7" s="3">
        <v>11</v>
      </c>
      <c r="D7" s="3">
        <v>4265.0373499999996</v>
      </c>
      <c r="E7" s="3">
        <v>4051.7854824999995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3" customFormat="1" ht="15">
      <c r="A8" s="20" t="s">
        <v>15</v>
      </c>
      <c r="B8" s="20" t="s">
        <v>16</v>
      </c>
      <c r="C8" s="3">
        <v>4</v>
      </c>
      <c r="D8" s="3">
        <v>5722.4294999999993</v>
      </c>
      <c r="E8" s="3">
        <v>5436.3080249999994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s="3" customFormat="1" ht="15">
      <c r="A9" s="20" t="s">
        <v>17</v>
      </c>
      <c r="B9" s="20" t="s">
        <v>18</v>
      </c>
      <c r="C9" s="3">
        <v>9</v>
      </c>
      <c r="D9" s="3">
        <v>2356.0589</v>
      </c>
      <c r="E9" s="3">
        <v>2238.2559550000001</v>
      </c>
    </row>
    <row r="10" spans="1:26" s="3" customFormat="1" ht="15">
      <c r="A10" s="20" t="s">
        <v>19</v>
      </c>
      <c r="B10" s="20" t="s">
        <v>20</v>
      </c>
      <c r="C10" s="3">
        <v>2</v>
      </c>
      <c r="D10" s="3">
        <v>2131.5173750000004</v>
      </c>
      <c r="E10" s="3">
        <v>2024.9415062500002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s="3" customFormat="1" ht="15">
      <c r="A11" s="64" t="s">
        <v>21</v>
      </c>
      <c r="B11" s="64" t="s">
        <v>22</v>
      </c>
      <c r="C11" s="3">
        <v>2</v>
      </c>
      <c r="D11" s="3">
        <v>1619.1021000000003</v>
      </c>
      <c r="E11" s="3">
        <v>1538.1469950000003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s="3" customFormat="1" ht="15">
      <c r="A12" s="64" t="s">
        <v>23</v>
      </c>
      <c r="B12" s="64" t="s">
        <v>24</v>
      </c>
      <c r="C12" s="3">
        <v>10</v>
      </c>
      <c r="D12" s="3">
        <v>1619.1021000000003</v>
      </c>
      <c r="E12" s="3">
        <v>1538.1469950000003</v>
      </c>
    </row>
    <row r="13" spans="1:26" s="3" customFormat="1" ht="15">
      <c r="A13" s="64" t="s">
        <v>30</v>
      </c>
      <c r="B13" s="64" t="s">
        <v>31</v>
      </c>
      <c r="C13" s="3">
        <v>31</v>
      </c>
      <c r="D13" s="3">
        <v>1741.0103749999998</v>
      </c>
      <c r="E13" s="3">
        <v>1653.9598562499998</v>
      </c>
    </row>
    <row r="14" spans="1:26" s="3" customFormat="1" ht="15">
      <c r="A14" s="64" t="s">
        <v>32</v>
      </c>
      <c r="B14" s="64" t="s">
        <v>31</v>
      </c>
      <c r="C14" s="3">
        <v>30</v>
      </c>
      <c r="D14" s="3">
        <v>1594.57025</v>
      </c>
      <c r="E14" s="3">
        <v>1514.8417374999999</v>
      </c>
    </row>
    <row r="15" spans="1:26" s="72" customFormat="1">
      <c r="A15" s="20" t="s">
        <v>33</v>
      </c>
      <c r="B15" s="20" t="s">
        <v>34</v>
      </c>
      <c r="C15" s="3">
        <v>153</v>
      </c>
      <c r="D15" s="3">
        <v>1110.1913750000001</v>
      </c>
      <c r="E15" s="3">
        <v>1054.6818062500001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72" customFormat="1">
      <c r="A16" s="20" t="s">
        <v>35</v>
      </c>
      <c r="B16" s="20" t="s">
        <v>36</v>
      </c>
      <c r="C16" s="3">
        <v>163</v>
      </c>
      <c r="D16" s="3">
        <v>1110.1913750000001</v>
      </c>
      <c r="E16" s="3">
        <v>1054.6818062500001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72" customFormat="1" ht="15">
      <c r="A17" s="20" t="s">
        <v>37</v>
      </c>
      <c r="B17" s="20" t="s">
        <v>38</v>
      </c>
      <c r="C17" s="3">
        <v>12</v>
      </c>
      <c r="D17" s="3">
        <v>1878.4388000000001</v>
      </c>
      <c r="E17" s="3">
        <v>1784.51686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72" customFormat="1" ht="15">
      <c r="A18" s="20" t="s">
        <v>39</v>
      </c>
      <c r="B18" s="20" t="s">
        <v>40</v>
      </c>
      <c r="C18" s="3">
        <v>17</v>
      </c>
      <c r="D18" s="3">
        <v>1827.122175</v>
      </c>
      <c r="E18" s="3">
        <v>1735.76606625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72" customFormat="1" ht="15">
      <c r="A19" s="64" t="s">
        <v>41</v>
      </c>
      <c r="B19" s="64" t="s">
        <v>42</v>
      </c>
      <c r="C19" s="3">
        <v>51</v>
      </c>
      <c r="D19" s="3">
        <v>1513.2146250000001</v>
      </c>
      <c r="E19" s="3">
        <v>1437.55389375</v>
      </c>
    </row>
    <row r="20" spans="1:26" s="3" customFormat="1" ht="15">
      <c r="A20" s="64" t="s">
        <v>43</v>
      </c>
      <c r="B20" s="64" t="s">
        <v>42</v>
      </c>
      <c r="C20" s="3">
        <v>42</v>
      </c>
      <c r="D20" s="3">
        <v>1521.9759999999999</v>
      </c>
      <c r="E20" s="3">
        <v>1445.8771999999999</v>
      </c>
    </row>
    <row r="21" spans="1:26" s="72" customFormat="1" ht="15">
      <c r="A21" s="20" t="s">
        <v>44</v>
      </c>
      <c r="B21" s="20" t="s">
        <v>42</v>
      </c>
      <c r="C21" s="3">
        <v>2</v>
      </c>
      <c r="D21" s="3">
        <v>1549.2614250000001</v>
      </c>
      <c r="E21" s="3">
        <v>1471.7983537500002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3" customFormat="1" ht="15">
      <c r="A22" s="20" t="s">
        <v>45</v>
      </c>
      <c r="B22" s="20" t="s">
        <v>42</v>
      </c>
      <c r="C22" s="3">
        <v>30</v>
      </c>
      <c r="D22" s="3">
        <v>1548.5104499999998</v>
      </c>
      <c r="E22" s="3">
        <v>1471.0849274999996</v>
      </c>
    </row>
    <row r="23" spans="1:26" s="3" customFormat="1" ht="15">
      <c r="A23" s="20" t="s">
        <v>46</v>
      </c>
      <c r="B23" s="20" t="s">
        <v>42</v>
      </c>
      <c r="C23" s="3">
        <v>31</v>
      </c>
      <c r="D23" s="3">
        <v>1526.4818499999999</v>
      </c>
      <c r="E23" s="3">
        <v>1450.1577574999999</v>
      </c>
    </row>
    <row r="24" spans="1:26" s="3" customFormat="1" ht="15">
      <c r="A24" s="20" t="s">
        <v>47</v>
      </c>
      <c r="B24" s="20" t="s">
        <v>42</v>
      </c>
      <c r="C24" s="3">
        <v>30</v>
      </c>
      <c r="D24" s="3">
        <v>1535.2432249999999</v>
      </c>
      <c r="E24" s="3">
        <v>1458.48106375</v>
      </c>
    </row>
    <row r="25" spans="1:26" s="3" customFormat="1" ht="15">
      <c r="A25" s="20" t="s">
        <v>48</v>
      </c>
      <c r="B25" s="20" t="s">
        <v>25</v>
      </c>
      <c r="C25" s="3">
        <v>73</v>
      </c>
      <c r="D25" s="3">
        <v>1551.0137000000002</v>
      </c>
      <c r="E25" s="3">
        <v>1473.463015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s="3" customFormat="1" ht="15">
      <c r="A26" s="20" t="s">
        <v>49</v>
      </c>
      <c r="B26" s="20" t="s">
        <v>42</v>
      </c>
      <c r="C26" s="3">
        <v>33</v>
      </c>
      <c r="D26" s="3">
        <v>1581.8036749999999</v>
      </c>
      <c r="E26" s="3">
        <v>1502.7134912499998</v>
      </c>
    </row>
    <row r="27" spans="1:26" s="3" customFormat="1" ht="15">
      <c r="A27" s="20" t="s">
        <v>50</v>
      </c>
      <c r="B27" s="20" t="s">
        <v>51</v>
      </c>
      <c r="C27" s="3">
        <v>3</v>
      </c>
      <c r="D27" s="3">
        <v>7875.2245000000012</v>
      </c>
      <c r="E27" s="3">
        <v>7481.463275000001</v>
      </c>
    </row>
    <row r="28" spans="1:26" s="3" customFormat="1" ht="15">
      <c r="A28" s="20" t="s">
        <v>52</v>
      </c>
      <c r="B28" s="20" t="s">
        <v>53</v>
      </c>
      <c r="C28" s="3">
        <v>2</v>
      </c>
      <c r="D28" s="3">
        <v>4364.9170249999997</v>
      </c>
      <c r="E28" s="3">
        <v>4146.67117375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s="3" customFormat="1" ht="15">
      <c r="A29" s="20" t="s">
        <v>54</v>
      </c>
      <c r="B29" s="20" t="s">
        <v>55</v>
      </c>
      <c r="C29" s="3">
        <v>4</v>
      </c>
      <c r="D29" s="3">
        <v>8138.0657499999998</v>
      </c>
      <c r="E29" s="3">
        <v>7731.1624624999995</v>
      </c>
    </row>
    <row r="30" spans="1:26" s="3" customFormat="1" ht="15">
      <c r="A30" s="64" t="s">
        <v>56</v>
      </c>
      <c r="B30" s="64" t="s">
        <v>57</v>
      </c>
      <c r="C30" s="3">
        <v>2</v>
      </c>
      <c r="D30" s="3">
        <v>4140.1251750000001</v>
      </c>
      <c r="E30" s="3">
        <v>3933.11891625</v>
      </c>
    </row>
    <row r="31" spans="1:26" s="3" customFormat="1" ht="15">
      <c r="A31" s="20" t="s">
        <v>60</v>
      </c>
      <c r="B31" s="20" t="s">
        <v>61</v>
      </c>
      <c r="C31" s="3">
        <v>9</v>
      </c>
      <c r="D31" s="3">
        <v>3103.2790250000003</v>
      </c>
      <c r="E31" s="3">
        <v>2948.1150737500002</v>
      </c>
    </row>
    <row r="32" spans="1:26" s="3" customFormat="1" ht="15">
      <c r="A32" s="20" t="s">
        <v>62</v>
      </c>
      <c r="B32" s="20" t="s">
        <v>63</v>
      </c>
      <c r="C32" s="3">
        <v>2</v>
      </c>
      <c r="D32" s="3">
        <v>3667.010925</v>
      </c>
      <c r="E32" s="3">
        <v>3483.6603787499998</v>
      </c>
    </row>
    <row r="33" spans="1:26" s="3" customFormat="1" ht="15">
      <c r="A33" s="20" t="s">
        <v>64</v>
      </c>
      <c r="B33" s="20" t="s">
        <v>65</v>
      </c>
      <c r="C33" s="3">
        <v>2</v>
      </c>
      <c r="D33" s="3">
        <v>2707.5151999999998</v>
      </c>
      <c r="E33" s="3">
        <v>2572.1394399999999</v>
      </c>
    </row>
    <row r="34" spans="1:26" s="3" customFormat="1" ht="15">
      <c r="A34" s="20" t="s">
        <v>66</v>
      </c>
      <c r="B34" s="20" t="s">
        <v>42</v>
      </c>
      <c r="C34" s="3">
        <v>2</v>
      </c>
      <c r="D34" s="3">
        <v>2801.1367500000001</v>
      </c>
      <c r="E34" s="3">
        <v>2661.0799124999999</v>
      </c>
    </row>
    <row r="35" spans="1:26" s="3" customFormat="1" ht="15">
      <c r="A35" s="20" t="s">
        <v>67</v>
      </c>
      <c r="B35" s="20" t="s">
        <v>68</v>
      </c>
      <c r="C35" s="3">
        <v>20</v>
      </c>
      <c r="D35" s="3">
        <v>3220.9317749999996</v>
      </c>
      <c r="E35" s="3">
        <v>3059.8851862499996</v>
      </c>
    </row>
    <row r="36" spans="1:26" s="3" customFormat="1" ht="15">
      <c r="A36" s="20" t="s">
        <v>69</v>
      </c>
      <c r="B36" s="20" t="s">
        <v>42</v>
      </c>
      <c r="C36" s="3">
        <v>7</v>
      </c>
      <c r="D36" s="3">
        <v>4061.2727999999997</v>
      </c>
      <c r="E36" s="3">
        <v>3858.2091599999994</v>
      </c>
    </row>
    <row r="37" spans="1:26" s="72" customFormat="1" ht="15">
      <c r="A37" s="20" t="s">
        <v>70</v>
      </c>
      <c r="B37" s="20" t="s">
        <v>71</v>
      </c>
      <c r="C37" s="3">
        <v>5</v>
      </c>
      <c r="D37" s="3">
        <v>3136.8225750000001</v>
      </c>
      <c r="E37" s="3">
        <v>2979.9814462499999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72" customFormat="1" ht="15">
      <c r="A38" s="64" t="s">
        <v>72</v>
      </c>
      <c r="B38" s="64" t="s">
        <v>73</v>
      </c>
      <c r="C38" s="3">
        <v>3</v>
      </c>
      <c r="D38" s="3">
        <v>2195.8509000000004</v>
      </c>
      <c r="E38" s="3">
        <v>2086.0583550000001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3" customFormat="1" ht="15">
      <c r="A39" s="64" t="s">
        <v>75</v>
      </c>
      <c r="B39" s="64" t="s">
        <v>76</v>
      </c>
      <c r="C39" s="3">
        <v>3</v>
      </c>
      <c r="D39" s="3">
        <v>2145.2852500000004</v>
      </c>
      <c r="E39" s="3">
        <v>2038.0209875000003</v>
      </c>
    </row>
    <row r="40" spans="1:26" s="72" customFormat="1" ht="15">
      <c r="A40" s="20" t="s">
        <v>77</v>
      </c>
      <c r="B40" s="20" t="s">
        <v>42</v>
      </c>
      <c r="C40" s="3">
        <v>2</v>
      </c>
      <c r="D40" s="3">
        <v>1989.3327750000001</v>
      </c>
      <c r="E40" s="3">
        <v>1889.86613625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72" customFormat="1" ht="15">
      <c r="A41" s="20" t="s">
        <v>78</v>
      </c>
      <c r="B41" s="20" t="s">
        <v>79</v>
      </c>
      <c r="C41" s="3">
        <v>12</v>
      </c>
      <c r="D41" s="3">
        <v>1327.473475</v>
      </c>
      <c r="E41" s="3">
        <v>1261.0998012499999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72" customFormat="1" ht="15">
      <c r="A42" s="20" t="s">
        <v>80</v>
      </c>
      <c r="B42" s="20" t="s">
        <v>81</v>
      </c>
      <c r="C42" s="3">
        <v>18</v>
      </c>
      <c r="D42" s="3">
        <v>1049.1120749999998</v>
      </c>
      <c r="E42" s="3">
        <v>996.65647124999975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72" customFormat="1" ht="15">
      <c r="A43" s="20" t="s">
        <v>82</v>
      </c>
      <c r="B43" s="20" t="s">
        <v>83</v>
      </c>
      <c r="C43" s="3">
        <v>4</v>
      </c>
      <c r="D43" s="3">
        <v>1010.81235</v>
      </c>
      <c r="E43" s="3">
        <v>960.27173249999998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3" customFormat="1" ht="15">
      <c r="A44" s="20" t="s">
        <v>84</v>
      </c>
      <c r="B44" s="20" t="s">
        <v>83</v>
      </c>
      <c r="C44" s="3">
        <v>6</v>
      </c>
      <c r="D44" s="3">
        <v>1018.071775</v>
      </c>
      <c r="E44" s="3">
        <v>967.16818624999996</v>
      </c>
    </row>
    <row r="45" spans="1:26" s="3" customFormat="1" ht="15">
      <c r="A45" s="20" t="s">
        <v>85</v>
      </c>
      <c r="B45" s="20" t="s">
        <v>86</v>
      </c>
      <c r="C45" s="3">
        <v>62</v>
      </c>
      <c r="D45" s="3">
        <v>267.09677499999998</v>
      </c>
      <c r="E45" s="3">
        <v>253.74193624999998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s="3" customFormat="1" ht="15">
      <c r="A46" s="20" t="s">
        <v>87</v>
      </c>
      <c r="B46" s="20" t="s">
        <v>88</v>
      </c>
      <c r="C46" s="3">
        <v>1</v>
      </c>
      <c r="D46" s="3">
        <v>232.05127499999998</v>
      </c>
      <c r="E46" s="3">
        <v>220.44871124999997</v>
      </c>
    </row>
    <row r="47" spans="1:26" s="3" customFormat="1" ht="15">
      <c r="A47" s="20" t="s">
        <v>89</v>
      </c>
      <c r="B47" s="20" t="s">
        <v>90</v>
      </c>
      <c r="C47" s="3">
        <v>37</v>
      </c>
      <c r="D47" s="3">
        <v>337.93874999999997</v>
      </c>
      <c r="E47" s="3">
        <v>321.04181249999993</v>
      </c>
    </row>
    <row r="48" spans="1:26" s="3" customFormat="1" ht="15">
      <c r="A48" s="20" t="s">
        <v>91</v>
      </c>
      <c r="B48" s="20" t="s">
        <v>92</v>
      </c>
      <c r="C48" s="3">
        <v>22</v>
      </c>
      <c r="D48" s="3">
        <v>1102.4313</v>
      </c>
      <c r="E48" s="3">
        <v>1047.3097349999998</v>
      </c>
    </row>
    <row r="49" spans="1:26" s="3" customFormat="1" ht="15">
      <c r="A49" s="20" t="s">
        <v>98</v>
      </c>
      <c r="B49" s="20" t="s">
        <v>99</v>
      </c>
      <c r="C49" s="3">
        <v>5</v>
      </c>
      <c r="D49" s="3">
        <v>221.03697499999998</v>
      </c>
      <c r="E49" s="3">
        <v>209.98512624999998</v>
      </c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s="3" customFormat="1" ht="15">
      <c r="A50" s="20" t="s">
        <v>100</v>
      </c>
      <c r="B50" s="20" t="s">
        <v>101</v>
      </c>
      <c r="C50" s="3">
        <v>47</v>
      </c>
      <c r="D50" s="3">
        <v>1457.6424750000001</v>
      </c>
      <c r="E50" s="3">
        <v>1384.76035125</v>
      </c>
    </row>
    <row r="51" spans="1:26" s="72" customFormat="1" ht="15">
      <c r="A51" s="20" t="s">
        <v>102</v>
      </c>
      <c r="B51" s="20" t="s">
        <v>103</v>
      </c>
      <c r="C51" s="3">
        <v>7</v>
      </c>
      <c r="D51" s="3">
        <v>1113.94625</v>
      </c>
      <c r="E51" s="3">
        <v>1058.2489375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3" customFormat="1" ht="15">
      <c r="A52" s="20" t="s">
        <v>104</v>
      </c>
      <c r="B52" s="20" t="s">
        <v>105</v>
      </c>
      <c r="C52" s="3">
        <v>16</v>
      </c>
      <c r="D52" s="3">
        <v>175.97847500000003</v>
      </c>
      <c r="E52" s="3">
        <v>167.17955125000003</v>
      </c>
    </row>
    <row r="53" spans="1:26" s="3" customFormat="1" ht="15">
      <c r="A53" s="20" t="s">
        <v>106</v>
      </c>
      <c r="B53" s="20" t="s">
        <v>107</v>
      </c>
      <c r="C53" s="3">
        <v>4</v>
      </c>
      <c r="D53" s="3">
        <v>835.08420000000001</v>
      </c>
      <c r="E53" s="3">
        <v>793.32998999999995</v>
      </c>
    </row>
    <row r="54" spans="1:26" s="3" customFormat="1" ht="15">
      <c r="A54" s="64" t="s">
        <v>108</v>
      </c>
      <c r="B54" s="64" t="s">
        <v>109</v>
      </c>
      <c r="C54" s="3">
        <v>16</v>
      </c>
      <c r="D54" s="3">
        <v>771.25132499999995</v>
      </c>
      <c r="E54" s="3">
        <v>732.68875874999992</v>
      </c>
    </row>
    <row r="55" spans="1:26" s="3" customFormat="1" ht="15">
      <c r="A55" s="64" t="s">
        <v>110</v>
      </c>
      <c r="B55" s="64" t="s">
        <v>111</v>
      </c>
      <c r="C55" s="3">
        <v>11</v>
      </c>
      <c r="D55" s="3">
        <v>154.95117500000001</v>
      </c>
      <c r="E55" s="3">
        <v>147.20361625000001</v>
      </c>
    </row>
    <row r="56" spans="1:26" s="3" customFormat="1" ht="15">
      <c r="A56" s="20" t="s">
        <v>112</v>
      </c>
      <c r="B56" s="20" t="s">
        <v>113</v>
      </c>
      <c r="C56" s="3">
        <v>12</v>
      </c>
      <c r="D56" s="3">
        <v>143.1859</v>
      </c>
      <c r="E56" s="3">
        <v>136.02660499999999</v>
      </c>
    </row>
    <row r="57" spans="1:26" s="3" customFormat="1" ht="15">
      <c r="A57" s="20" t="s">
        <v>116</v>
      </c>
      <c r="B57" s="20" t="s">
        <v>117</v>
      </c>
      <c r="C57" s="72">
        <v>8</v>
      </c>
      <c r="D57" s="72">
        <v>154.70085</v>
      </c>
      <c r="E57" s="72">
        <v>146.96580749999998</v>
      </c>
    </row>
    <row r="58" spans="1:26" s="3" customFormat="1" ht="15">
      <c r="A58" s="20" t="s">
        <v>118</v>
      </c>
      <c r="B58" s="20" t="s">
        <v>119</v>
      </c>
      <c r="C58" s="3">
        <v>9</v>
      </c>
      <c r="D58" s="3">
        <v>517.17145000000005</v>
      </c>
      <c r="E58" s="3">
        <v>491.31287750000001</v>
      </c>
    </row>
    <row r="59" spans="1:26" s="3" customFormat="1">
      <c r="A59" s="20" t="s">
        <v>122</v>
      </c>
      <c r="B59" s="20" t="s">
        <v>123</v>
      </c>
      <c r="C59" s="72">
        <v>150</v>
      </c>
      <c r="D59" s="72">
        <v>47.812075</v>
      </c>
      <c r="E59" s="72">
        <v>45.421471249999996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3" customFormat="1">
      <c r="A60" s="20" t="s">
        <v>124</v>
      </c>
      <c r="B60" s="20" t="s">
        <v>125</v>
      </c>
      <c r="C60" s="3">
        <v>304</v>
      </c>
      <c r="D60" s="3">
        <v>52.818574999999996</v>
      </c>
      <c r="E60" s="3">
        <v>50.177646249999995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3" customFormat="1" ht="15">
      <c r="A61" s="20" t="s">
        <v>128</v>
      </c>
      <c r="B61" s="20" t="s">
        <v>129</v>
      </c>
      <c r="C61" s="3">
        <v>107</v>
      </c>
      <c r="D61" s="3">
        <v>147.69175000000001</v>
      </c>
      <c r="E61" s="3">
        <v>140.3071625</v>
      </c>
    </row>
    <row r="62" spans="1:26" s="3" customFormat="1" ht="15">
      <c r="A62" s="20" t="s">
        <v>130</v>
      </c>
      <c r="B62" s="20" t="s">
        <v>131</v>
      </c>
      <c r="C62" s="3">
        <v>101</v>
      </c>
      <c r="D62" s="3">
        <v>147.69175000000001</v>
      </c>
      <c r="E62" s="3">
        <v>140.3071625</v>
      </c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s="3" customFormat="1" ht="15">
      <c r="A63" s="20" t="s">
        <v>132</v>
      </c>
      <c r="B63" s="20" t="s">
        <v>133</v>
      </c>
      <c r="C63" s="3">
        <v>102</v>
      </c>
      <c r="D63" s="3">
        <v>147.69175000000001</v>
      </c>
      <c r="E63" s="3">
        <v>140.3071625</v>
      </c>
    </row>
    <row r="64" spans="1:26" s="72" customFormat="1" ht="15">
      <c r="A64" s="20" t="s">
        <v>134</v>
      </c>
      <c r="B64" s="20" t="s">
        <v>135</v>
      </c>
      <c r="C64" s="3">
        <v>106</v>
      </c>
      <c r="D64" s="3">
        <v>147.69175000000001</v>
      </c>
      <c r="E64" s="3">
        <v>140.3071625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3" customFormat="1" ht="15">
      <c r="A65" s="64" t="s">
        <v>136</v>
      </c>
      <c r="B65" s="64" t="s">
        <v>137</v>
      </c>
      <c r="C65" s="3">
        <v>92</v>
      </c>
      <c r="D65" s="3">
        <v>147.69175000000001</v>
      </c>
      <c r="E65" s="3">
        <v>140.3071625</v>
      </c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s="3" customFormat="1" ht="15">
      <c r="A66" s="20" t="s">
        <v>138</v>
      </c>
      <c r="B66" s="20" t="s">
        <v>139</v>
      </c>
      <c r="C66" s="72">
        <v>53</v>
      </c>
      <c r="D66" s="72">
        <v>95.874475000000004</v>
      </c>
      <c r="E66" s="72">
        <v>91.080751250000006</v>
      </c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s="3" customFormat="1" ht="15">
      <c r="A67" s="64" t="s">
        <v>140</v>
      </c>
      <c r="B67" s="64" t="s">
        <v>141</v>
      </c>
      <c r="C67" s="72">
        <v>44</v>
      </c>
      <c r="D67" s="72">
        <v>95.874475000000004</v>
      </c>
      <c r="E67" s="72">
        <v>91.080751250000006</v>
      </c>
    </row>
    <row r="68" spans="1:26" s="3" customFormat="1" ht="15">
      <c r="A68" s="20" t="s">
        <v>142</v>
      </c>
      <c r="B68" s="20" t="s">
        <v>143</v>
      </c>
      <c r="C68" s="72">
        <v>40</v>
      </c>
      <c r="D68" s="72">
        <v>95.874475000000004</v>
      </c>
      <c r="E68" s="72">
        <v>91.080751250000006</v>
      </c>
    </row>
    <row r="69" spans="1:26" s="72" customFormat="1" ht="15">
      <c r="A69" s="20" t="s">
        <v>144</v>
      </c>
      <c r="B69" s="20" t="s">
        <v>145</v>
      </c>
      <c r="C69" s="72">
        <v>53</v>
      </c>
      <c r="D69" s="72">
        <v>95.874475000000004</v>
      </c>
      <c r="E69" s="72">
        <v>91.080751250000006</v>
      </c>
    </row>
    <row r="70" spans="1:26" s="72" customFormat="1" ht="15">
      <c r="A70" s="64" t="s">
        <v>146</v>
      </c>
      <c r="B70" s="64" t="s">
        <v>147</v>
      </c>
      <c r="C70" s="72">
        <v>89</v>
      </c>
      <c r="D70" s="72">
        <v>95.874475000000004</v>
      </c>
      <c r="E70" s="72">
        <v>91.080751250000006</v>
      </c>
    </row>
    <row r="71" spans="1:26" s="72" customFormat="1" ht="15">
      <c r="A71" s="64" t="s">
        <v>148</v>
      </c>
      <c r="B71" s="64" t="s">
        <v>149</v>
      </c>
      <c r="C71" s="3">
        <v>48</v>
      </c>
      <c r="D71" s="3">
        <v>147.69175000000001</v>
      </c>
      <c r="E71" s="3">
        <v>140.3071625</v>
      </c>
    </row>
    <row r="72" spans="1:26" s="72" customFormat="1" ht="15">
      <c r="A72" s="20" t="s">
        <v>150</v>
      </c>
      <c r="B72" s="20" t="s">
        <v>151</v>
      </c>
      <c r="C72" s="72">
        <v>50</v>
      </c>
      <c r="D72" s="72">
        <v>147.69175000000001</v>
      </c>
      <c r="E72" s="72">
        <v>140.3071625</v>
      </c>
    </row>
    <row r="73" spans="1:26" s="72" customFormat="1" ht="15">
      <c r="A73" s="64" t="s">
        <v>152</v>
      </c>
      <c r="B73" s="64" t="s">
        <v>153</v>
      </c>
      <c r="C73" s="3">
        <v>52</v>
      </c>
      <c r="D73" s="3">
        <v>147.69175000000001</v>
      </c>
      <c r="E73" s="3">
        <v>140.3071625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3" customFormat="1" ht="15">
      <c r="A74" s="20" t="s">
        <v>154</v>
      </c>
      <c r="B74" s="20" t="s">
        <v>155</v>
      </c>
      <c r="C74" s="3">
        <v>66</v>
      </c>
      <c r="D74" s="3">
        <v>147.69175000000001</v>
      </c>
      <c r="E74" s="3">
        <v>140.3071625</v>
      </c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s="3" customFormat="1" ht="15">
      <c r="A75" s="64" t="s">
        <v>156</v>
      </c>
      <c r="B75" s="64" t="s">
        <v>157</v>
      </c>
      <c r="C75" s="3">
        <v>54</v>
      </c>
      <c r="D75" s="3">
        <v>147.69175000000001</v>
      </c>
      <c r="E75" s="3">
        <v>140.3071625</v>
      </c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s="3" customFormat="1" ht="15">
      <c r="A76" s="20" t="s">
        <v>158</v>
      </c>
      <c r="B76" s="20" t="s">
        <v>159</v>
      </c>
      <c r="C76" s="3">
        <v>76</v>
      </c>
      <c r="D76" s="3">
        <v>468.10775000000001</v>
      </c>
      <c r="E76" s="3">
        <v>444.70236249999999</v>
      </c>
    </row>
    <row r="77" spans="1:26" s="3" customFormat="1" ht="15">
      <c r="A77" s="20" t="s">
        <v>160</v>
      </c>
      <c r="B77" s="20" t="s">
        <v>161</v>
      </c>
      <c r="C77" s="3">
        <v>84</v>
      </c>
      <c r="D77" s="3">
        <v>489.13504999999998</v>
      </c>
      <c r="E77" s="3">
        <v>464.67829749999999</v>
      </c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s="3" customFormat="1" ht="15">
      <c r="A78" s="20" t="s">
        <v>162</v>
      </c>
      <c r="B78" s="20" t="s">
        <v>163</v>
      </c>
      <c r="C78" s="3">
        <v>4</v>
      </c>
      <c r="D78" s="3">
        <v>101.13130000000001</v>
      </c>
      <c r="E78" s="3">
        <v>96.074735000000004</v>
      </c>
    </row>
    <row r="79" spans="1:26" s="3" customFormat="1" ht="15">
      <c r="A79" s="20" t="s">
        <v>164</v>
      </c>
      <c r="B79" s="20" t="s">
        <v>165</v>
      </c>
      <c r="C79" s="3">
        <v>14</v>
      </c>
      <c r="D79" s="3">
        <v>69.840675000000005</v>
      </c>
      <c r="E79" s="3">
        <v>66.34864125</v>
      </c>
    </row>
    <row r="80" spans="1:26" s="3" customFormat="1" ht="15">
      <c r="A80" s="64" t="s">
        <v>166</v>
      </c>
      <c r="B80" s="64" t="s">
        <v>167</v>
      </c>
      <c r="C80" s="3">
        <v>36</v>
      </c>
      <c r="D80" s="3">
        <v>69.840675000000005</v>
      </c>
      <c r="E80" s="3">
        <v>66.34864125</v>
      </c>
    </row>
    <row r="81" spans="1:26" s="3" customFormat="1" ht="15">
      <c r="A81" s="20" t="s">
        <v>168</v>
      </c>
      <c r="B81" s="20" t="s">
        <v>167</v>
      </c>
      <c r="C81" s="3">
        <v>22</v>
      </c>
      <c r="D81" s="3">
        <v>69.840675000000005</v>
      </c>
      <c r="E81" s="3">
        <v>66.34864125</v>
      </c>
    </row>
    <row r="82" spans="1:26" s="3" customFormat="1" ht="15">
      <c r="A82" s="64" t="s">
        <v>169</v>
      </c>
      <c r="B82" s="64" t="s">
        <v>167</v>
      </c>
      <c r="C82" s="3">
        <v>35</v>
      </c>
      <c r="D82" s="3">
        <v>69.840675000000005</v>
      </c>
      <c r="E82" s="3">
        <v>66.34864125</v>
      </c>
    </row>
    <row r="83" spans="1:26" s="3" customFormat="1" ht="15">
      <c r="A83" s="64" t="s">
        <v>170</v>
      </c>
      <c r="B83" s="64" t="s">
        <v>171</v>
      </c>
      <c r="C83" s="3">
        <v>35</v>
      </c>
      <c r="D83" s="3">
        <v>69.840675000000005</v>
      </c>
      <c r="E83" s="3">
        <v>66.34864125</v>
      </c>
    </row>
    <row r="84" spans="1:26" s="3" customFormat="1" ht="15">
      <c r="A84" s="64" t="s">
        <v>172</v>
      </c>
      <c r="B84" s="64" t="s">
        <v>171</v>
      </c>
      <c r="C84" s="3">
        <v>33</v>
      </c>
      <c r="D84" s="3">
        <v>69.840675000000005</v>
      </c>
      <c r="E84" s="3">
        <v>66.34864125</v>
      </c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s="3" customFormat="1" ht="15">
      <c r="A85" s="20" t="s">
        <v>173</v>
      </c>
      <c r="B85" s="20" t="s">
        <v>174</v>
      </c>
      <c r="C85" s="3">
        <v>41</v>
      </c>
      <c r="D85" s="3">
        <v>69.840675000000005</v>
      </c>
      <c r="E85" s="3">
        <v>66.34864125</v>
      </c>
    </row>
    <row r="86" spans="1:26" s="3" customFormat="1" ht="15">
      <c r="A86" s="20" t="s">
        <v>175</v>
      </c>
      <c r="B86" s="20" t="s">
        <v>176</v>
      </c>
      <c r="C86" s="3">
        <v>35</v>
      </c>
      <c r="D86" s="3">
        <v>123.15990000000001</v>
      </c>
      <c r="E86" s="3">
        <v>117.00190500000001</v>
      </c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s="3" customFormat="1" ht="15">
      <c r="A87" s="20" t="s">
        <v>179</v>
      </c>
      <c r="B87" s="20" t="s">
        <v>178</v>
      </c>
      <c r="C87" s="3">
        <v>77</v>
      </c>
      <c r="D87" s="3">
        <v>147.69175000000001</v>
      </c>
      <c r="E87" s="3">
        <v>140.3071625</v>
      </c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s="3" customFormat="1" ht="15">
      <c r="A88" s="20" t="s">
        <v>177</v>
      </c>
      <c r="B88" s="20" t="s">
        <v>178</v>
      </c>
      <c r="C88" s="3">
        <v>77</v>
      </c>
      <c r="D88" s="3">
        <v>147.69175000000001</v>
      </c>
      <c r="E88" s="3">
        <v>140.3071625</v>
      </c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s="3" customFormat="1">
      <c r="A89" s="64" t="s">
        <v>186</v>
      </c>
      <c r="B89" s="64" t="s">
        <v>187</v>
      </c>
      <c r="C89" s="72">
        <v>310</v>
      </c>
      <c r="D89" s="72">
        <v>65.334824999999995</v>
      </c>
      <c r="E89" s="72">
        <v>62.068083749999992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s="3" customFormat="1">
      <c r="A90" s="64" t="s">
        <v>188</v>
      </c>
      <c r="B90" s="64" t="s">
        <v>189</v>
      </c>
      <c r="C90" s="72">
        <v>178</v>
      </c>
      <c r="D90" s="72">
        <v>75.347824999999986</v>
      </c>
      <c r="E90" s="72">
        <v>71.580433749999983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s="3" customFormat="1">
      <c r="A91" s="20" t="s">
        <v>190</v>
      </c>
      <c r="B91" s="20" t="s">
        <v>191</v>
      </c>
      <c r="C91" s="72">
        <v>620</v>
      </c>
      <c r="D91" s="72">
        <v>81.355625000000003</v>
      </c>
      <c r="E91" s="72">
        <v>77.287843749999993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s="3" customFormat="1">
      <c r="A92" s="64" t="s">
        <v>192</v>
      </c>
      <c r="B92" s="64" t="s">
        <v>193</v>
      </c>
      <c r="C92" s="72">
        <v>663</v>
      </c>
      <c r="D92" s="72">
        <v>85.110499999999988</v>
      </c>
      <c r="E92" s="72">
        <v>80.854974999999982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s="3" customFormat="1">
      <c r="A93" s="20" t="s">
        <v>194</v>
      </c>
      <c r="B93" s="20" t="s">
        <v>195</v>
      </c>
      <c r="C93" s="3">
        <v>126</v>
      </c>
      <c r="D93" s="3">
        <v>104.385525</v>
      </c>
      <c r="E93" s="3">
        <v>99.166248749999994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s="3" customFormat="1">
      <c r="A94" s="20" t="s">
        <v>196</v>
      </c>
      <c r="B94" s="20" t="s">
        <v>197</v>
      </c>
      <c r="C94" s="3">
        <v>150</v>
      </c>
      <c r="D94" s="3">
        <v>161.70994999999999</v>
      </c>
      <c r="E94" s="3">
        <v>153.62445249999999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s="3" customFormat="1">
      <c r="A95" s="64" t="s">
        <v>198</v>
      </c>
      <c r="B95" s="64" t="s">
        <v>199</v>
      </c>
      <c r="C95" s="3">
        <v>227</v>
      </c>
      <c r="D95" s="3">
        <v>185.74114999999998</v>
      </c>
      <c r="E95" s="3">
        <v>176.45409249999997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s="3" customFormat="1" ht="15">
      <c r="A96" s="20" t="s">
        <v>200</v>
      </c>
      <c r="B96" s="20" t="s">
        <v>201</v>
      </c>
      <c r="C96" s="3">
        <v>86</v>
      </c>
      <c r="D96" s="3">
        <v>199.2587</v>
      </c>
      <c r="E96" s="3">
        <v>189.29576499999999</v>
      </c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s="3" customFormat="1" ht="15">
      <c r="A97" s="20" t="s">
        <v>202</v>
      </c>
      <c r="B97" s="20" t="s">
        <v>203</v>
      </c>
      <c r="C97" s="3">
        <v>7</v>
      </c>
      <c r="D97" s="3">
        <v>1083.4066</v>
      </c>
      <c r="E97" s="3">
        <v>1029.2362699999999</v>
      </c>
    </row>
    <row r="98" spans="1:26" s="3" customFormat="1" ht="15">
      <c r="A98" s="64" t="s">
        <v>206</v>
      </c>
      <c r="B98" s="64" t="s">
        <v>207</v>
      </c>
      <c r="C98" s="3">
        <v>7</v>
      </c>
      <c r="D98" s="3">
        <v>1042.8539499999999</v>
      </c>
      <c r="E98" s="3">
        <v>990.71125249999989</v>
      </c>
    </row>
    <row r="99" spans="1:26" s="3" customFormat="1" ht="15">
      <c r="A99" s="20" t="s">
        <v>211</v>
      </c>
      <c r="B99" s="20" t="s">
        <v>212</v>
      </c>
      <c r="C99" s="3">
        <v>58</v>
      </c>
      <c r="D99" s="3">
        <v>815.05820000000006</v>
      </c>
      <c r="E99" s="3">
        <v>774.30529000000001</v>
      </c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s="3" customFormat="1" ht="15">
      <c r="A100" s="20" t="s">
        <v>213</v>
      </c>
      <c r="B100" s="20" t="s">
        <v>214</v>
      </c>
      <c r="C100" s="3">
        <v>44</v>
      </c>
      <c r="D100" s="3">
        <v>687.14212499999996</v>
      </c>
      <c r="E100" s="3">
        <v>652.78501874999995</v>
      </c>
    </row>
    <row r="101" spans="1:26" s="3" customFormat="1">
      <c r="A101" s="64" t="s">
        <v>215</v>
      </c>
      <c r="B101" s="64" t="s">
        <v>216</v>
      </c>
      <c r="C101" s="3">
        <v>682</v>
      </c>
      <c r="D101" s="3">
        <v>5.5071500000000002</v>
      </c>
      <c r="E101" s="3">
        <v>5.2317925000000001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3" customFormat="1" ht="15">
      <c r="A102" s="20" t="s">
        <v>217</v>
      </c>
      <c r="B102" s="20" t="s">
        <v>218</v>
      </c>
      <c r="C102" s="3">
        <v>38</v>
      </c>
      <c r="D102" s="3">
        <v>342.69492500000001</v>
      </c>
      <c r="E102" s="3">
        <v>325.56017874999998</v>
      </c>
    </row>
    <row r="103" spans="1:26" s="3" customFormat="1" ht="15">
      <c r="A103" s="20" t="s">
        <v>219</v>
      </c>
      <c r="B103" s="20" t="s">
        <v>220</v>
      </c>
      <c r="C103" s="3">
        <v>9</v>
      </c>
      <c r="D103" s="3">
        <v>414.28787500000004</v>
      </c>
      <c r="E103" s="3">
        <v>393.57348125000004</v>
      </c>
    </row>
    <row r="104" spans="1:26" s="3" customFormat="1" ht="15">
      <c r="A104" s="20" t="s">
        <v>221</v>
      </c>
      <c r="B104" s="20" t="s">
        <v>222</v>
      </c>
      <c r="C104" s="3">
        <v>35</v>
      </c>
      <c r="D104" s="3">
        <v>483.87822499999993</v>
      </c>
      <c r="E104" s="3">
        <v>459.68431374999989</v>
      </c>
    </row>
    <row r="105" spans="1:26" s="3" customFormat="1" ht="15">
      <c r="A105" s="20" t="s">
        <v>223</v>
      </c>
      <c r="B105" s="20" t="s">
        <v>224</v>
      </c>
      <c r="C105" s="3">
        <v>11</v>
      </c>
      <c r="D105" s="3">
        <v>539.95102500000007</v>
      </c>
      <c r="E105" s="3">
        <v>512.95347375000006</v>
      </c>
    </row>
    <row r="106" spans="1:26" s="3" customFormat="1" ht="15">
      <c r="A106" s="20" t="s">
        <v>225</v>
      </c>
      <c r="B106" s="20" t="s">
        <v>226</v>
      </c>
      <c r="C106" s="3">
        <v>65</v>
      </c>
      <c r="D106" s="3">
        <v>605.28584999999998</v>
      </c>
      <c r="E106" s="3">
        <v>575.02155749999997</v>
      </c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s="3" customFormat="1" ht="15">
      <c r="A107" s="20" t="s">
        <v>227</v>
      </c>
      <c r="B107" s="20" t="s">
        <v>228</v>
      </c>
      <c r="C107" s="3">
        <v>46</v>
      </c>
      <c r="D107" s="3">
        <v>386.75212499999992</v>
      </c>
      <c r="E107" s="3">
        <v>367.4145187499999</v>
      </c>
    </row>
    <row r="108" spans="1:26" s="3" customFormat="1" ht="15">
      <c r="A108" s="20" t="s">
        <v>229</v>
      </c>
      <c r="B108" s="20" t="s">
        <v>230</v>
      </c>
      <c r="C108" s="3">
        <v>31</v>
      </c>
      <c r="D108" s="3">
        <v>1280.1620500000001</v>
      </c>
      <c r="E108" s="3">
        <v>1216.1539475</v>
      </c>
    </row>
    <row r="109" spans="1:26" s="3" customFormat="1">
      <c r="A109" s="20" t="s">
        <v>235</v>
      </c>
      <c r="B109" s="20" t="s">
        <v>236</v>
      </c>
      <c r="C109" s="3">
        <v>878</v>
      </c>
      <c r="D109" s="3">
        <v>78.351725000000002</v>
      </c>
      <c r="E109" s="3">
        <v>74.434138750000002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3" customFormat="1">
      <c r="A110" s="20" t="s">
        <v>237</v>
      </c>
      <c r="B110" s="20" t="s">
        <v>238</v>
      </c>
      <c r="C110" s="3">
        <v>132</v>
      </c>
      <c r="D110" s="3">
        <v>80.604650000000007</v>
      </c>
      <c r="E110" s="3">
        <v>76.574417499999996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3" customFormat="1" ht="15">
      <c r="A111" s="64" t="s">
        <v>239</v>
      </c>
      <c r="B111" s="64" t="s">
        <v>240</v>
      </c>
      <c r="C111" s="3">
        <v>10</v>
      </c>
      <c r="D111" s="3">
        <v>1751.2736999999997</v>
      </c>
      <c r="E111" s="3">
        <v>1663.7100149999997</v>
      </c>
    </row>
    <row r="112" spans="1:26" s="3" customFormat="1" ht="15">
      <c r="A112" s="20" t="s">
        <v>241</v>
      </c>
      <c r="B112" s="20" t="s">
        <v>242</v>
      </c>
      <c r="C112" s="3">
        <v>12</v>
      </c>
      <c r="D112" s="3">
        <v>135.92647499999998</v>
      </c>
      <c r="E112" s="3">
        <v>129.13015124999998</v>
      </c>
    </row>
    <row r="113" spans="1:26" s="3" customFormat="1" ht="15">
      <c r="A113" s="20" t="s">
        <v>243</v>
      </c>
      <c r="B113" s="20" t="s">
        <v>244</v>
      </c>
      <c r="C113" s="72">
        <v>79</v>
      </c>
      <c r="D113" s="72">
        <v>370.23067499999996</v>
      </c>
      <c r="E113" s="72">
        <v>351.71914124999995</v>
      </c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s="3" customFormat="1">
      <c r="A114" s="64" t="s">
        <v>245</v>
      </c>
      <c r="B114" s="64" t="s">
        <v>246</v>
      </c>
      <c r="C114" s="72">
        <v>648</v>
      </c>
      <c r="D114" s="72">
        <v>98.127399999999994</v>
      </c>
      <c r="E114" s="72">
        <v>93.221029999999985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s="3" customFormat="1">
      <c r="A115" s="64" t="s">
        <v>247</v>
      </c>
      <c r="B115" s="64" t="s">
        <v>248</v>
      </c>
      <c r="C115" s="72">
        <v>346</v>
      </c>
      <c r="D115" s="72">
        <v>97.877075000000005</v>
      </c>
      <c r="E115" s="72">
        <v>92.98322125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s="3" customFormat="1">
      <c r="A116" s="64" t="s">
        <v>249</v>
      </c>
      <c r="B116" s="64" t="s">
        <v>250</v>
      </c>
      <c r="C116" s="72">
        <v>333</v>
      </c>
      <c r="D116" s="72">
        <v>97.877075000000005</v>
      </c>
      <c r="E116" s="72">
        <v>92.98322125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 s="3" customFormat="1">
      <c r="A117" s="20" t="s">
        <v>251</v>
      </c>
      <c r="B117" s="20" t="s">
        <v>252</v>
      </c>
      <c r="C117" s="72">
        <v>371</v>
      </c>
      <c r="D117" s="72">
        <v>98.127399999999994</v>
      </c>
      <c r="E117" s="72">
        <v>93.221029999999985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 s="3" customFormat="1">
      <c r="A118" s="64" t="s">
        <v>253</v>
      </c>
      <c r="B118" s="64" t="s">
        <v>254</v>
      </c>
      <c r="C118" s="3">
        <v>431</v>
      </c>
      <c r="D118" s="3">
        <v>98.127399999999994</v>
      </c>
      <c r="E118" s="3">
        <v>93.221029999999985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s="3" customFormat="1" ht="15">
      <c r="A119" s="64" t="s">
        <v>255</v>
      </c>
      <c r="B119" s="64" t="s">
        <v>256</v>
      </c>
      <c r="C119" s="3">
        <v>12</v>
      </c>
      <c r="D119" s="3">
        <v>1026.582825</v>
      </c>
      <c r="E119" s="3">
        <v>975.25368374999994</v>
      </c>
    </row>
    <row r="120" spans="1:26" s="3" customFormat="1" ht="15">
      <c r="A120" s="20" t="s">
        <v>257</v>
      </c>
      <c r="B120" s="20" t="s">
        <v>258</v>
      </c>
      <c r="C120" s="3">
        <v>8</v>
      </c>
      <c r="D120" s="3">
        <v>1085.659525</v>
      </c>
      <c r="E120" s="3">
        <v>1031.37654875</v>
      </c>
    </row>
    <row r="121" spans="1:26" s="3" customFormat="1" ht="15">
      <c r="A121" s="20" t="s">
        <v>259</v>
      </c>
      <c r="B121" s="20" t="s">
        <v>260</v>
      </c>
      <c r="C121" s="3">
        <v>18</v>
      </c>
      <c r="D121" s="3">
        <v>3232.9473750000002</v>
      </c>
      <c r="E121" s="3">
        <v>3071.30000625</v>
      </c>
    </row>
    <row r="122" spans="1:26" s="3" customFormat="1" ht="15">
      <c r="A122" s="20" t="s">
        <v>261</v>
      </c>
      <c r="B122" s="20" t="s">
        <v>262</v>
      </c>
      <c r="C122" s="3">
        <v>13</v>
      </c>
      <c r="D122" s="3">
        <v>3271.2471000000005</v>
      </c>
      <c r="E122" s="3">
        <v>3107.6847450000005</v>
      </c>
    </row>
    <row r="123" spans="1:26" s="3" customFormat="1" ht="15">
      <c r="A123" s="64" t="s">
        <v>263</v>
      </c>
      <c r="B123" s="64" t="s">
        <v>264</v>
      </c>
      <c r="C123" s="3">
        <v>35</v>
      </c>
      <c r="D123" s="3">
        <v>2043.9036250000001</v>
      </c>
      <c r="E123" s="3">
        <v>1941.70844375</v>
      </c>
    </row>
    <row r="124" spans="1:26" s="3" customFormat="1" ht="15">
      <c r="A124" s="64" t="s">
        <v>265</v>
      </c>
      <c r="B124" s="64" t="s">
        <v>266</v>
      </c>
      <c r="C124" s="3">
        <v>40</v>
      </c>
      <c r="D124" s="3">
        <v>1348.5007749999997</v>
      </c>
      <c r="E124" s="3">
        <v>1281.0757362499996</v>
      </c>
    </row>
    <row r="125" spans="1:26" s="3" customFormat="1" ht="15">
      <c r="A125" s="20" t="s">
        <v>267</v>
      </c>
      <c r="B125" s="20" t="s">
        <v>268</v>
      </c>
      <c r="C125" s="3">
        <v>47</v>
      </c>
      <c r="D125" s="3">
        <v>1678.1788000000001</v>
      </c>
      <c r="E125" s="3">
        <v>1594.2698600000001</v>
      </c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s="3" customFormat="1" ht="15">
      <c r="A126" s="20" t="s">
        <v>270</v>
      </c>
      <c r="B126" s="20" t="s">
        <v>269</v>
      </c>
      <c r="C126" s="3">
        <v>1</v>
      </c>
      <c r="D126" s="3">
        <v>5930.9502250000005</v>
      </c>
      <c r="E126" s="3">
        <v>5634.4027137500007</v>
      </c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s="3" customFormat="1" ht="15">
      <c r="A127" s="64" t="s">
        <v>271</v>
      </c>
      <c r="B127" s="64" t="s">
        <v>272</v>
      </c>
      <c r="C127" s="3">
        <v>5</v>
      </c>
      <c r="D127" s="3">
        <v>6037.33835</v>
      </c>
      <c r="E127" s="3">
        <v>5735.4714324999995</v>
      </c>
    </row>
    <row r="128" spans="1:26" s="3" customFormat="1" ht="15">
      <c r="A128" s="20" t="s">
        <v>273</v>
      </c>
      <c r="B128" s="20" t="s">
        <v>274</v>
      </c>
      <c r="C128" s="3">
        <v>2</v>
      </c>
      <c r="D128" s="3">
        <v>5985.2707500000006</v>
      </c>
      <c r="E128" s="3">
        <v>5686.0072125000006</v>
      </c>
    </row>
    <row r="129" spans="1:26" s="3" customFormat="1" ht="15">
      <c r="A129" s="20" t="s">
        <v>275</v>
      </c>
      <c r="B129" s="20" t="s">
        <v>276</v>
      </c>
      <c r="C129" s="3">
        <v>1</v>
      </c>
      <c r="D129" s="3">
        <v>6325.4624249999997</v>
      </c>
      <c r="E129" s="3">
        <v>6009.1893037499995</v>
      </c>
    </row>
    <row r="130" spans="1:26" s="3" customFormat="1" ht="15">
      <c r="A130" s="20" t="s">
        <v>277</v>
      </c>
      <c r="B130" s="20" t="s">
        <v>278</v>
      </c>
      <c r="C130" s="3">
        <v>3</v>
      </c>
      <c r="D130" s="3">
        <v>3088.2595249999999</v>
      </c>
      <c r="E130" s="3">
        <v>2933.8465487499998</v>
      </c>
    </row>
    <row r="131" spans="1:26" s="3" customFormat="1" ht="15">
      <c r="A131" s="64" t="s">
        <v>279</v>
      </c>
      <c r="B131" s="64" t="s">
        <v>278</v>
      </c>
      <c r="C131" s="3">
        <v>2</v>
      </c>
      <c r="D131" s="3">
        <v>3355.8569499999999</v>
      </c>
      <c r="E131" s="3">
        <v>3188.0641024999995</v>
      </c>
    </row>
    <row r="132" spans="1:26" s="3" customFormat="1" ht="15">
      <c r="A132" s="64" t="s">
        <v>280</v>
      </c>
      <c r="B132" s="64" t="s">
        <v>281</v>
      </c>
      <c r="C132" s="3">
        <v>80</v>
      </c>
      <c r="D132" s="3">
        <v>122.65925</v>
      </c>
      <c r="E132" s="3">
        <v>116.5262875</v>
      </c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s="3" customFormat="1" ht="15">
      <c r="A133" s="64" t="s">
        <v>282</v>
      </c>
      <c r="B133" s="64" t="s">
        <v>283</v>
      </c>
      <c r="C133" s="3">
        <v>84</v>
      </c>
      <c r="D133" s="3">
        <v>220.53632500000003</v>
      </c>
      <c r="E133" s="3">
        <v>209.50950875000001</v>
      </c>
    </row>
    <row r="134" spans="1:26" s="3" customFormat="1" ht="15">
      <c r="A134" s="20" t="s">
        <v>284</v>
      </c>
      <c r="B134" s="20" t="s">
        <v>285</v>
      </c>
      <c r="C134" s="3">
        <v>60</v>
      </c>
      <c r="D134" s="3">
        <v>596.77479999999991</v>
      </c>
      <c r="E134" s="3">
        <v>566.93605999999988</v>
      </c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s="3" customFormat="1" ht="15">
      <c r="A135" s="20" t="s">
        <v>286</v>
      </c>
      <c r="B135" s="20" t="s">
        <v>287</v>
      </c>
      <c r="C135" s="3">
        <v>17</v>
      </c>
      <c r="D135" s="3">
        <v>573.49457500000005</v>
      </c>
      <c r="E135" s="3">
        <v>544.81984625000007</v>
      </c>
    </row>
    <row r="136" spans="1:26" s="3" customFormat="1" ht="15">
      <c r="A136" s="20" t="s">
        <v>288</v>
      </c>
      <c r="B136" s="20" t="s">
        <v>289</v>
      </c>
      <c r="C136" s="3">
        <v>16</v>
      </c>
      <c r="D136" s="3">
        <v>639.07972500000005</v>
      </c>
      <c r="E136" s="3">
        <v>607.12573874999998</v>
      </c>
    </row>
    <row r="137" spans="1:26" s="3" customFormat="1" ht="15">
      <c r="A137" s="64" t="s">
        <v>290</v>
      </c>
      <c r="B137" s="64" t="s">
        <v>291</v>
      </c>
      <c r="C137" s="3">
        <v>49</v>
      </c>
      <c r="D137" s="3">
        <v>783.26692500000001</v>
      </c>
      <c r="E137" s="3">
        <v>744.10357875</v>
      </c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s="3" customFormat="1" ht="15">
      <c r="A138" s="20" t="s">
        <v>292</v>
      </c>
      <c r="B138" s="20" t="s">
        <v>293</v>
      </c>
      <c r="C138" s="3">
        <v>2</v>
      </c>
      <c r="D138" s="3">
        <v>1898.4648000000002</v>
      </c>
      <c r="E138" s="3">
        <v>1803.5415600000001</v>
      </c>
    </row>
    <row r="139" spans="1:26" s="3" customFormat="1" ht="15">
      <c r="A139" s="20" t="s">
        <v>294</v>
      </c>
      <c r="B139" s="20" t="s">
        <v>295</v>
      </c>
      <c r="C139" s="3">
        <v>1</v>
      </c>
      <c r="D139" s="3">
        <v>1626.361525</v>
      </c>
      <c r="E139" s="3">
        <v>1545.0434487499999</v>
      </c>
    </row>
    <row r="140" spans="1:26" s="3" customFormat="1" ht="15">
      <c r="A140" s="20" t="s">
        <v>296</v>
      </c>
      <c r="B140" s="20" t="s">
        <v>297</v>
      </c>
      <c r="C140" s="3">
        <v>3</v>
      </c>
      <c r="D140" s="3">
        <v>2442.4210249999996</v>
      </c>
      <c r="E140" s="3">
        <v>2320.2999737499995</v>
      </c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s="3" customFormat="1" ht="15">
      <c r="A141" s="20" t="s">
        <v>298</v>
      </c>
      <c r="B141" s="20" t="s">
        <v>299</v>
      </c>
      <c r="C141" s="3">
        <v>5</v>
      </c>
      <c r="D141" s="3">
        <v>603.28325000000007</v>
      </c>
      <c r="E141" s="3">
        <v>573.11908750000009</v>
      </c>
    </row>
    <row r="142" spans="1:26" s="3" customFormat="1" ht="15">
      <c r="A142" s="64" t="s">
        <v>302</v>
      </c>
      <c r="B142" s="64" t="s">
        <v>303</v>
      </c>
      <c r="C142" s="3">
        <v>6</v>
      </c>
      <c r="D142" s="3">
        <v>1030.588025</v>
      </c>
      <c r="E142" s="3">
        <v>979.05862374999992</v>
      </c>
    </row>
    <row r="143" spans="1:26" s="3" customFormat="1" ht="15">
      <c r="A143" s="20" t="s">
        <v>308</v>
      </c>
      <c r="B143" s="20" t="s">
        <v>309</v>
      </c>
      <c r="C143" s="3">
        <v>17</v>
      </c>
      <c r="D143" s="3">
        <v>953.73824999999999</v>
      </c>
      <c r="E143" s="3">
        <v>906.05133749999993</v>
      </c>
    </row>
    <row r="144" spans="1:26" s="3" customFormat="1" ht="15">
      <c r="A144" s="20" t="s">
        <v>310</v>
      </c>
      <c r="B144" s="20" t="s">
        <v>309</v>
      </c>
      <c r="C144" s="3">
        <v>6</v>
      </c>
      <c r="D144" s="3">
        <v>953.73824999999999</v>
      </c>
      <c r="E144" s="3">
        <v>906.05133749999993</v>
      </c>
    </row>
    <row r="145" spans="1:26" s="3" customFormat="1" ht="15">
      <c r="A145" s="20" t="s">
        <v>311</v>
      </c>
      <c r="B145" s="20" t="s">
        <v>312</v>
      </c>
      <c r="C145" s="3">
        <v>24</v>
      </c>
      <c r="D145" s="3">
        <v>2278.7084749999999</v>
      </c>
      <c r="E145" s="3">
        <v>2164.7730512499998</v>
      </c>
    </row>
    <row r="146" spans="1:26" s="3" customFormat="1" ht="15">
      <c r="A146" s="20" t="s">
        <v>313</v>
      </c>
      <c r="B146" s="20" t="s">
        <v>314</v>
      </c>
      <c r="C146" s="3">
        <v>13</v>
      </c>
      <c r="D146" s="3">
        <v>1624.358925</v>
      </c>
      <c r="E146" s="3">
        <v>1543.1409787499999</v>
      </c>
    </row>
    <row r="147" spans="1:26" s="3" customFormat="1" ht="15">
      <c r="A147" s="20" t="s">
        <v>315</v>
      </c>
      <c r="B147" s="20" t="s">
        <v>316</v>
      </c>
      <c r="C147" s="3">
        <v>5</v>
      </c>
      <c r="D147" s="3">
        <v>3403.1683749999997</v>
      </c>
      <c r="E147" s="3">
        <v>3233.0099562499995</v>
      </c>
    </row>
    <row r="148" spans="1:26" s="3" customFormat="1" ht="15">
      <c r="A148" s="20" t="s">
        <v>317</v>
      </c>
      <c r="B148" s="20" t="s">
        <v>318</v>
      </c>
      <c r="C148" s="3">
        <v>4</v>
      </c>
      <c r="D148" s="3">
        <v>1624.358925</v>
      </c>
      <c r="E148" s="3">
        <v>1543.1409787499999</v>
      </c>
    </row>
    <row r="149" spans="1:26" s="3" customFormat="1" ht="15">
      <c r="A149" s="20" t="s">
        <v>319</v>
      </c>
      <c r="B149" s="20" t="s">
        <v>320</v>
      </c>
      <c r="C149" s="3">
        <v>30</v>
      </c>
      <c r="D149" s="3">
        <v>1169.01775</v>
      </c>
      <c r="E149" s="3">
        <v>1110.5668624999998</v>
      </c>
    </row>
    <row r="150" spans="1:26" s="3" customFormat="1" ht="15">
      <c r="A150" s="20" t="s">
        <v>321</v>
      </c>
      <c r="B150" s="20" t="s">
        <v>322</v>
      </c>
      <c r="C150" s="3">
        <v>27</v>
      </c>
      <c r="D150" s="3">
        <v>3676.7736</v>
      </c>
      <c r="E150" s="3">
        <v>3492.9349199999997</v>
      </c>
    </row>
    <row r="151" spans="1:26" s="3" customFormat="1" ht="15">
      <c r="A151" s="20" t="s">
        <v>323</v>
      </c>
      <c r="B151" s="20" t="s">
        <v>322</v>
      </c>
      <c r="C151" s="3">
        <v>7</v>
      </c>
      <c r="D151" s="3">
        <v>3792.6740749999999</v>
      </c>
      <c r="E151" s="3">
        <v>3603.0403712499997</v>
      </c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s="3" customFormat="1" ht="15">
      <c r="A152" s="64" t="s">
        <v>324</v>
      </c>
      <c r="B152" s="64" t="s">
        <v>322</v>
      </c>
      <c r="C152" s="3">
        <v>7</v>
      </c>
      <c r="D152" s="3">
        <v>3780.1578249999998</v>
      </c>
      <c r="E152" s="3">
        <v>3591.1499337499995</v>
      </c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s="3" customFormat="1">
      <c r="A153" s="20" t="s">
        <v>325</v>
      </c>
      <c r="B153" s="20" t="s">
        <v>326</v>
      </c>
      <c r="C153" s="3">
        <v>284</v>
      </c>
      <c r="D153" s="3">
        <v>2756.07825</v>
      </c>
      <c r="E153" s="3">
        <v>2618.2743375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s="3" customFormat="1" ht="15">
      <c r="A154" s="64" t="s">
        <v>327</v>
      </c>
      <c r="B154" s="64" t="s">
        <v>328</v>
      </c>
      <c r="C154" s="3">
        <v>3</v>
      </c>
      <c r="D154" s="3">
        <v>3272.4987249999995</v>
      </c>
      <c r="E154" s="3">
        <v>3108.8737887499992</v>
      </c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s="3" customFormat="1">
      <c r="A155" s="20" t="s">
        <v>329</v>
      </c>
      <c r="B155" s="20" t="s">
        <v>330</v>
      </c>
      <c r="C155" s="3">
        <v>119</v>
      </c>
      <c r="D155" s="3">
        <v>1414.0859249999999</v>
      </c>
      <c r="E155" s="3">
        <v>1343.3816287499999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3" customFormat="1" ht="15">
      <c r="A156" s="64" t="s">
        <v>331</v>
      </c>
      <c r="B156" s="64" t="s">
        <v>332</v>
      </c>
      <c r="C156" s="3">
        <v>5</v>
      </c>
      <c r="D156" s="3">
        <v>1465.6528749999998</v>
      </c>
      <c r="E156" s="3">
        <v>1392.3702312499997</v>
      </c>
    </row>
    <row r="157" spans="1:26" s="3" customFormat="1" ht="15">
      <c r="A157" s="20" t="s">
        <v>333</v>
      </c>
      <c r="B157" s="20" t="s">
        <v>334</v>
      </c>
      <c r="C157" s="3">
        <v>73</v>
      </c>
      <c r="D157" s="3">
        <v>1350.0027249999998</v>
      </c>
      <c r="E157" s="3">
        <v>1282.5025887499999</v>
      </c>
    </row>
    <row r="158" spans="1:26" s="3" customFormat="1" ht="15">
      <c r="A158" s="20" t="s">
        <v>335</v>
      </c>
      <c r="B158" s="20" t="s">
        <v>336</v>
      </c>
      <c r="C158" s="3">
        <v>5</v>
      </c>
      <c r="D158" s="3">
        <v>2953.835</v>
      </c>
      <c r="E158" s="3">
        <v>2806.1432500000001</v>
      </c>
    </row>
    <row r="159" spans="1:26" s="3" customFormat="1" ht="15">
      <c r="A159" s="20" t="s">
        <v>339</v>
      </c>
      <c r="B159" s="20" t="s">
        <v>340</v>
      </c>
      <c r="C159" s="3">
        <v>2</v>
      </c>
      <c r="D159" s="3">
        <v>3252.9733749999996</v>
      </c>
      <c r="E159" s="3">
        <v>3090.3247062499995</v>
      </c>
    </row>
    <row r="160" spans="1:26" s="3" customFormat="1" ht="15">
      <c r="A160" s="20" t="s">
        <v>343</v>
      </c>
      <c r="B160" s="20" t="s">
        <v>344</v>
      </c>
      <c r="C160" s="3">
        <v>12</v>
      </c>
      <c r="D160" s="3">
        <v>1932.5090000000002</v>
      </c>
      <c r="E160" s="3">
        <v>1835.8835500000002</v>
      </c>
    </row>
    <row r="161" spans="1:26" s="3" customFormat="1" ht="15">
      <c r="A161" s="20" t="s">
        <v>345</v>
      </c>
      <c r="B161" s="20" t="s">
        <v>346</v>
      </c>
      <c r="C161" s="3">
        <v>7</v>
      </c>
      <c r="D161" s="3">
        <v>1891.4557000000002</v>
      </c>
      <c r="E161" s="3">
        <v>1796.8829150000001</v>
      </c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s="3" customFormat="1" ht="15">
      <c r="A162" s="20" t="s">
        <v>347</v>
      </c>
      <c r="B162" s="20" t="s">
        <v>344</v>
      </c>
      <c r="C162" s="3">
        <v>41</v>
      </c>
      <c r="D162" s="3">
        <v>1903.7216250000001</v>
      </c>
      <c r="E162" s="3">
        <v>1808.53554375</v>
      </c>
    </row>
    <row r="163" spans="1:26" s="3" customFormat="1" ht="15">
      <c r="A163" s="20" t="s">
        <v>348</v>
      </c>
      <c r="B163" s="20" t="s">
        <v>349</v>
      </c>
      <c r="C163" s="3">
        <v>31</v>
      </c>
      <c r="D163" s="3">
        <v>1907.4765</v>
      </c>
      <c r="E163" s="3">
        <v>1812.1026749999999</v>
      </c>
    </row>
    <row r="164" spans="1:26" s="3" customFormat="1">
      <c r="A164" s="64" t="s">
        <v>350</v>
      </c>
      <c r="B164" s="64" t="s">
        <v>351</v>
      </c>
      <c r="C164" s="3">
        <v>194</v>
      </c>
      <c r="D164" s="3">
        <v>825.32152499999995</v>
      </c>
      <c r="E164" s="3">
        <v>784.05544874999987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s="3" customFormat="1" ht="15">
      <c r="A165" s="64" t="s">
        <v>354</v>
      </c>
      <c r="B165" s="64" t="s">
        <v>355</v>
      </c>
      <c r="C165" s="3">
        <v>23</v>
      </c>
      <c r="D165" s="3">
        <v>563.73189999999988</v>
      </c>
      <c r="E165" s="3">
        <v>535.54530499999987</v>
      </c>
    </row>
    <row r="166" spans="1:26" s="3" customFormat="1" ht="15">
      <c r="A166" s="64" t="s">
        <v>356</v>
      </c>
      <c r="B166" s="64" t="s">
        <v>357</v>
      </c>
      <c r="C166" s="3">
        <v>42</v>
      </c>
      <c r="D166" s="3">
        <v>786.02049999999997</v>
      </c>
      <c r="E166" s="3">
        <v>746.71947499999999</v>
      </c>
    </row>
    <row r="167" spans="1:26" s="72" customFormat="1" ht="15">
      <c r="A167" s="20" t="s">
        <v>358</v>
      </c>
      <c r="B167" s="20" t="s">
        <v>359</v>
      </c>
      <c r="C167" s="3">
        <v>71</v>
      </c>
      <c r="D167" s="3">
        <v>2806.6439</v>
      </c>
      <c r="E167" s="3">
        <v>2666.3117050000001</v>
      </c>
    </row>
    <row r="168" spans="1:26" s="3" customFormat="1" ht="15">
      <c r="A168" s="20" t="s">
        <v>360</v>
      </c>
      <c r="B168" s="20" t="s">
        <v>361</v>
      </c>
      <c r="C168" s="3">
        <v>102</v>
      </c>
      <c r="D168" s="3">
        <v>3265.4896249999997</v>
      </c>
      <c r="E168" s="3">
        <v>3102.2151437499997</v>
      </c>
    </row>
    <row r="169" spans="1:26" s="3" customFormat="1" ht="15">
      <c r="A169" s="20" t="s">
        <v>362</v>
      </c>
      <c r="B169" s="20" t="s">
        <v>363</v>
      </c>
      <c r="C169" s="3">
        <v>9</v>
      </c>
      <c r="D169" s="3">
        <v>2728.5425</v>
      </c>
      <c r="E169" s="3">
        <v>2592.1153749999999</v>
      </c>
    </row>
    <row r="170" spans="1:26" s="72" customFormat="1">
      <c r="A170" s="20" t="s">
        <v>366</v>
      </c>
      <c r="B170" s="20" t="s">
        <v>367</v>
      </c>
      <c r="C170" s="3">
        <v>136</v>
      </c>
      <c r="D170" s="3">
        <v>1839.3880999999999</v>
      </c>
      <c r="E170" s="3">
        <v>1747.4186949999998</v>
      </c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s="3" customFormat="1">
      <c r="A171" s="20" t="s">
        <v>368</v>
      </c>
      <c r="B171" s="20" t="s">
        <v>369</v>
      </c>
      <c r="C171" s="3">
        <v>142</v>
      </c>
      <c r="D171" s="3">
        <v>2841.4390750000002</v>
      </c>
      <c r="E171" s="3">
        <v>2699.3671212500003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s="3" customFormat="1" ht="15">
      <c r="A172" s="20" t="s">
        <v>378</v>
      </c>
      <c r="B172" s="20" t="s">
        <v>379</v>
      </c>
      <c r="C172" s="3">
        <v>16</v>
      </c>
      <c r="D172" s="3">
        <v>478.87172500000003</v>
      </c>
      <c r="E172" s="3">
        <v>454.92813875000002</v>
      </c>
    </row>
    <row r="173" spans="1:26" s="3" customFormat="1" ht="15">
      <c r="A173" s="64" t="s">
        <v>380</v>
      </c>
      <c r="B173" s="64" t="s">
        <v>381</v>
      </c>
      <c r="C173" s="3">
        <v>13</v>
      </c>
      <c r="D173" s="3">
        <v>190.24699999999999</v>
      </c>
      <c r="E173" s="3">
        <v>180.73464999999999</v>
      </c>
    </row>
    <row r="174" spans="1:26" s="3" customFormat="1">
      <c r="A174" s="20" t="s">
        <v>384</v>
      </c>
      <c r="B174" s="20" t="s">
        <v>385</v>
      </c>
      <c r="C174" s="3">
        <v>117</v>
      </c>
      <c r="D174" s="3">
        <v>153.44922500000001</v>
      </c>
      <c r="E174" s="3">
        <v>145.77676375000001</v>
      </c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s="3" customFormat="1" ht="15">
      <c r="A175" s="20" t="s">
        <v>386</v>
      </c>
      <c r="B175" s="20" t="s">
        <v>387</v>
      </c>
      <c r="C175" s="3">
        <v>82</v>
      </c>
      <c r="D175" s="3">
        <v>156.95377499999998</v>
      </c>
      <c r="E175" s="3">
        <v>149.10608624999998</v>
      </c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s="3" customFormat="1">
      <c r="A176" s="20" t="s">
        <v>396</v>
      </c>
      <c r="B176" s="20" t="s">
        <v>397</v>
      </c>
      <c r="C176" s="3">
        <v>184</v>
      </c>
      <c r="D176" s="3">
        <v>82.106599999999986</v>
      </c>
      <c r="E176" s="3">
        <v>78.001269999999977</v>
      </c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s="3" customFormat="1">
      <c r="A177" s="20" t="s">
        <v>398</v>
      </c>
      <c r="B177" s="20" t="s">
        <v>399</v>
      </c>
      <c r="C177" s="3">
        <v>1481</v>
      </c>
      <c r="D177" s="3">
        <v>39.801675000000003</v>
      </c>
      <c r="E177" s="3">
        <v>37.811591249999999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s="3" customFormat="1">
      <c r="A178" s="20" t="s">
        <v>400</v>
      </c>
      <c r="B178" s="20" t="s">
        <v>401</v>
      </c>
      <c r="C178" s="3">
        <v>232</v>
      </c>
      <c r="D178" s="3">
        <v>24.531849999999999</v>
      </c>
      <c r="E178" s="3">
        <v>23.305257499999996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s="3" customFormat="1">
      <c r="A179" s="20" t="s">
        <v>402</v>
      </c>
      <c r="B179" s="20" t="s">
        <v>403</v>
      </c>
      <c r="C179" s="3">
        <v>326</v>
      </c>
      <c r="D179" s="3">
        <v>76.849774999999994</v>
      </c>
      <c r="E179" s="3">
        <v>73.007286249999993</v>
      </c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s="3" customFormat="1">
      <c r="A180" s="20" t="s">
        <v>404</v>
      </c>
      <c r="B180" s="20" t="s">
        <v>405</v>
      </c>
      <c r="C180" s="3">
        <v>735</v>
      </c>
      <c r="D180" s="3">
        <v>4.2555249999999996</v>
      </c>
      <c r="E180" s="3">
        <v>4.0427487499999994</v>
      </c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s="3" customFormat="1">
      <c r="A181" s="20" t="s">
        <v>406</v>
      </c>
      <c r="B181" s="20" t="s">
        <v>407</v>
      </c>
      <c r="C181" s="3">
        <v>656</v>
      </c>
      <c r="D181" s="3">
        <v>4.2555249999999996</v>
      </c>
      <c r="E181" s="3">
        <v>4.0427487499999994</v>
      </c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 s="3" customFormat="1" ht="15">
      <c r="A182" s="20" t="s">
        <v>408</v>
      </c>
      <c r="B182" s="20" t="s">
        <v>409</v>
      </c>
      <c r="C182" s="3">
        <v>108</v>
      </c>
      <c r="D182" s="3">
        <v>371.48229999999995</v>
      </c>
      <c r="E182" s="3">
        <v>352.90818499999995</v>
      </c>
    </row>
    <row r="183" spans="1:26" s="3" customFormat="1">
      <c r="A183" s="20" t="s">
        <v>410</v>
      </c>
      <c r="B183" s="20" t="s">
        <v>411</v>
      </c>
      <c r="C183" s="3">
        <v>287</v>
      </c>
      <c r="D183" s="3">
        <v>36.547449999999998</v>
      </c>
      <c r="E183" s="3">
        <v>34.720077499999995</v>
      </c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s="3" customFormat="1" ht="15">
      <c r="A184" s="20" t="s">
        <v>412</v>
      </c>
      <c r="B184" s="20" t="s">
        <v>413</v>
      </c>
      <c r="C184" s="3">
        <v>62</v>
      </c>
      <c r="D184" s="3">
        <v>216.531125</v>
      </c>
      <c r="E184" s="3">
        <v>205.70456874999999</v>
      </c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s="3" customFormat="1" ht="15">
      <c r="A185" s="20" t="s">
        <v>414</v>
      </c>
      <c r="B185" s="20" t="s">
        <v>415</v>
      </c>
      <c r="C185" s="3">
        <v>23</v>
      </c>
      <c r="D185" s="3">
        <v>216.531125</v>
      </c>
      <c r="E185" s="3">
        <v>205.70456874999999</v>
      </c>
    </row>
    <row r="186" spans="1:26" s="3" customFormat="1" ht="15">
      <c r="A186" s="20" t="s">
        <v>416</v>
      </c>
      <c r="B186" s="20" t="s">
        <v>417</v>
      </c>
      <c r="C186" s="3">
        <v>27</v>
      </c>
      <c r="D186" s="3">
        <v>216.531125</v>
      </c>
      <c r="E186" s="3">
        <v>205.70456874999999</v>
      </c>
    </row>
    <row r="187" spans="1:26" s="3" customFormat="1" ht="15">
      <c r="A187" s="20" t="s">
        <v>418</v>
      </c>
      <c r="B187" s="20" t="s">
        <v>419</v>
      </c>
      <c r="C187" s="3">
        <v>29</v>
      </c>
      <c r="D187" s="3">
        <v>231.80095</v>
      </c>
      <c r="E187" s="3">
        <v>220.2109025</v>
      </c>
    </row>
    <row r="188" spans="1:26" s="3" customFormat="1">
      <c r="A188" s="20" t="s">
        <v>420</v>
      </c>
      <c r="B188" s="20" t="s">
        <v>421</v>
      </c>
      <c r="C188" s="3">
        <v>168</v>
      </c>
      <c r="D188" s="3">
        <v>12.516249999999999</v>
      </c>
      <c r="E188" s="3">
        <v>11.890437499999999</v>
      </c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s="72" customFormat="1" ht="15">
      <c r="A189" s="20" t="s">
        <v>422</v>
      </c>
      <c r="B189" s="20" t="s">
        <v>423</v>
      </c>
      <c r="C189" s="3">
        <v>3</v>
      </c>
      <c r="D189" s="3">
        <v>16.271125000000001</v>
      </c>
      <c r="E189" s="3">
        <v>15.45756875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s="72" customFormat="1">
      <c r="A190" s="20" t="s">
        <v>424</v>
      </c>
      <c r="B190" s="20" t="s">
        <v>425</v>
      </c>
      <c r="C190" s="3">
        <v>222</v>
      </c>
      <c r="D190" s="3">
        <v>16.271125000000001</v>
      </c>
      <c r="E190" s="3">
        <v>15.45756875</v>
      </c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 s="72" customFormat="1" ht="15">
      <c r="A191" s="20" t="s">
        <v>426</v>
      </c>
      <c r="B191" s="20" t="s">
        <v>427</v>
      </c>
      <c r="C191" s="3">
        <v>11</v>
      </c>
      <c r="D191" s="3">
        <v>131.67095</v>
      </c>
      <c r="E191" s="3">
        <v>125.0874025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s="72" customFormat="1" ht="15">
      <c r="A192" s="64" t="s">
        <v>428</v>
      </c>
      <c r="B192" s="64" t="s">
        <v>429</v>
      </c>
      <c r="C192" s="3">
        <v>1</v>
      </c>
      <c r="D192" s="3">
        <v>131.67095</v>
      </c>
      <c r="E192" s="3">
        <v>125.0874025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s="72" customFormat="1" ht="15">
      <c r="A193" s="20" t="s">
        <v>430</v>
      </c>
      <c r="B193" s="20" t="s">
        <v>431</v>
      </c>
      <c r="C193" s="3">
        <v>6</v>
      </c>
      <c r="D193" s="3">
        <v>135.92647499999998</v>
      </c>
      <c r="E193" s="3">
        <v>129.13015124999998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s="72" customFormat="1" ht="15">
      <c r="A194" s="64" t="s">
        <v>432</v>
      </c>
      <c r="B194" s="64" t="s">
        <v>433</v>
      </c>
      <c r="C194" s="3">
        <v>9</v>
      </c>
      <c r="D194" s="3">
        <v>135.92647499999998</v>
      </c>
      <c r="E194" s="3">
        <v>129.13015124999998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s="72" customFormat="1" ht="15">
      <c r="A195" s="20" t="s">
        <v>434</v>
      </c>
      <c r="B195" s="20" t="s">
        <v>435</v>
      </c>
      <c r="C195" s="72">
        <v>15</v>
      </c>
      <c r="D195" s="72">
        <v>185.490825</v>
      </c>
      <c r="E195" s="72">
        <v>176.21628375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s="72" customFormat="1" ht="15">
      <c r="A196" s="64" t="s">
        <v>436</v>
      </c>
      <c r="B196" s="64" t="s">
        <v>437</v>
      </c>
      <c r="C196" s="3">
        <v>23</v>
      </c>
      <c r="D196" s="3">
        <v>185.490825</v>
      </c>
      <c r="E196" s="3">
        <v>176.21628375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s="3" customFormat="1" ht="15">
      <c r="A197" s="20" t="s">
        <v>438</v>
      </c>
      <c r="B197" s="20" t="s">
        <v>439</v>
      </c>
      <c r="C197" s="3">
        <v>98</v>
      </c>
      <c r="D197" s="3">
        <v>56.823774999999998</v>
      </c>
      <c r="E197" s="3">
        <v>53.982586249999997</v>
      </c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s="72" customFormat="1">
      <c r="A198" s="20" t="s">
        <v>440</v>
      </c>
      <c r="B198" s="20" t="s">
        <v>441</v>
      </c>
      <c r="C198" s="72">
        <v>140</v>
      </c>
      <c r="D198" s="72">
        <v>56.823774999999998</v>
      </c>
      <c r="E198" s="72">
        <v>53.982586249999997</v>
      </c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s="72" customFormat="1">
      <c r="A199" s="64" t="s">
        <v>442</v>
      </c>
      <c r="B199" s="64" t="s">
        <v>443</v>
      </c>
      <c r="C199" s="3">
        <v>362</v>
      </c>
      <c r="D199" s="3">
        <v>486.88212499999997</v>
      </c>
      <c r="E199" s="3">
        <v>462.53801874999994</v>
      </c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s="72" customFormat="1" ht="15">
      <c r="A200" s="20" t="s">
        <v>446</v>
      </c>
      <c r="B200" s="20" t="s">
        <v>447</v>
      </c>
      <c r="C200" s="3">
        <v>21</v>
      </c>
      <c r="D200" s="3">
        <v>186.99277499999999</v>
      </c>
      <c r="E200" s="3">
        <v>177.64313625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s="72" customFormat="1" ht="15">
      <c r="A201" s="20" t="s">
        <v>448</v>
      </c>
      <c r="B201" s="20" t="s">
        <v>449</v>
      </c>
      <c r="C201" s="3">
        <v>9</v>
      </c>
      <c r="D201" s="3">
        <v>171.973275</v>
      </c>
      <c r="E201" s="3">
        <v>163.37461124999999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s="72" customFormat="1" ht="15">
      <c r="A202" s="20" t="s">
        <v>450</v>
      </c>
      <c r="B202" s="20" t="s">
        <v>451</v>
      </c>
      <c r="C202" s="3">
        <v>9</v>
      </c>
      <c r="D202" s="3">
        <v>151.19630000000001</v>
      </c>
      <c r="E202" s="3">
        <v>143.63648499999999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s="72" customFormat="1" ht="15">
      <c r="A203" s="20" t="s">
        <v>452</v>
      </c>
      <c r="B203" s="20" t="s">
        <v>453</v>
      </c>
      <c r="C203" s="3">
        <v>22</v>
      </c>
      <c r="D203" s="3">
        <v>200.51032499999999</v>
      </c>
      <c r="E203" s="3">
        <v>190.48480874999998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s="72" customFormat="1" ht="15">
      <c r="A204" s="20" t="s">
        <v>454</v>
      </c>
      <c r="B204" s="20" t="s">
        <v>455</v>
      </c>
      <c r="C204" s="3">
        <v>16</v>
      </c>
      <c r="D204" s="3">
        <v>175.477825</v>
      </c>
      <c r="E204" s="3">
        <v>166.70393374999998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s="72" customFormat="1" ht="15">
      <c r="A205" s="20" t="s">
        <v>456</v>
      </c>
      <c r="B205" s="20" t="s">
        <v>457</v>
      </c>
      <c r="C205" s="3">
        <v>16</v>
      </c>
      <c r="D205" s="3">
        <v>205.01617499999998</v>
      </c>
      <c r="E205" s="3">
        <v>194.76536624999997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s="72" customFormat="1" ht="15">
      <c r="A206" s="20" t="s">
        <v>458</v>
      </c>
      <c r="B206" s="20" t="s">
        <v>457</v>
      </c>
      <c r="C206" s="3">
        <v>7</v>
      </c>
      <c r="D206" s="3">
        <v>181.73595</v>
      </c>
      <c r="E206" s="3">
        <v>172.64915249999999</v>
      </c>
    </row>
    <row r="207" spans="1:26" s="72" customFormat="1" ht="15">
      <c r="A207" s="20" t="s">
        <v>459</v>
      </c>
      <c r="B207" s="20" t="s">
        <v>460</v>
      </c>
      <c r="C207" s="3">
        <v>12</v>
      </c>
      <c r="D207" s="3">
        <v>158.20540000000003</v>
      </c>
      <c r="E207" s="3">
        <v>150.29513000000003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s="72" customFormat="1" ht="15">
      <c r="A208" s="20" t="s">
        <v>461</v>
      </c>
      <c r="B208" s="20" t="s">
        <v>462</v>
      </c>
      <c r="C208" s="3">
        <v>15</v>
      </c>
      <c r="D208" s="3">
        <v>127.41542499999998</v>
      </c>
      <c r="E208" s="3">
        <v>121.04465374999998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s="72" customFormat="1">
      <c r="A209" s="20" t="s">
        <v>463</v>
      </c>
      <c r="B209" s="20" t="s">
        <v>464</v>
      </c>
      <c r="C209" s="3">
        <v>182</v>
      </c>
      <c r="D209" s="3">
        <v>114.899175</v>
      </c>
      <c r="E209" s="3">
        <v>109.15421624999999</v>
      </c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s="72" customFormat="1">
      <c r="A210" s="20" t="s">
        <v>465</v>
      </c>
      <c r="B210" s="20" t="s">
        <v>466</v>
      </c>
      <c r="C210" s="3">
        <v>118</v>
      </c>
      <c r="D210" s="3">
        <v>100.380325</v>
      </c>
      <c r="E210" s="3">
        <v>95.361308749999992</v>
      </c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s="72" customFormat="1">
      <c r="A211" s="64" t="s">
        <v>467</v>
      </c>
      <c r="B211" s="64" t="s">
        <v>468</v>
      </c>
      <c r="C211" s="3">
        <v>1808</v>
      </c>
      <c r="D211" s="3">
        <v>53.319224999999996</v>
      </c>
      <c r="E211" s="3">
        <v>50.653263749999994</v>
      </c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s="72" customFormat="1" ht="15">
      <c r="A212" s="20" t="s">
        <v>469</v>
      </c>
      <c r="B212" s="20" t="s">
        <v>470</v>
      </c>
      <c r="C212" s="3">
        <v>21</v>
      </c>
      <c r="D212" s="3">
        <v>211.52462499999999</v>
      </c>
      <c r="E212" s="3">
        <v>200.94839374999998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s="3" customFormat="1" ht="15">
      <c r="A213" s="64" t="s">
        <v>471</v>
      </c>
      <c r="B213" s="64" t="s">
        <v>472</v>
      </c>
      <c r="C213" s="3">
        <v>32</v>
      </c>
      <c r="D213" s="3">
        <v>162.96157500000001</v>
      </c>
      <c r="E213" s="3">
        <v>154.81349625000001</v>
      </c>
    </row>
    <row r="214" spans="1:26" s="3" customFormat="1" ht="15">
      <c r="A214" s="20" t="s">
        <v>485</v>
      </c>
      <c r="B214" s="20" t="s">
        <v>486</v>
      </c>
      <c r="C214" s="72">
        <v>51</v>
      </c>
      <c r="D214" s="72">
        <v>268.09807499999999</v>
      </c>
      <c r="E214" s="72">
        <v>254.69317124999998</v>
      </c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s="72" customFormat="1" ht="15">
      <c r="A215" s="20" t="s">
        <v>487</v>
      </c>
      <c r="B215" s="20" t="s">
        <v>488</v>
      </c>
      <c r="C215" s="72">
        <v>51</v>
      </c>
      <c r="D215" s="72">
        <v>297.88675000000001</v>
      </c>
      <c r="E215" s="72">
        <v>282.9924125</v>
      </c>
    </row>
    <row r="216" spans="1:26" s="72" customFormat="1">
      <c r="A216" s="20" t="s">
        <v>493</v>
      </c>
      <c r="B216" s="20" t="s">
        <v>494</v>
      </c>
      <c r="C216" s="72">
        <v>626</v>
      </c>
      <c r="D216" s="72">
        <v>8.0104000000000006</v>
      </c>
      <c r="E216" s="72">
        <v>7.6098800000000004</v>
      </c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s="72" customFormat="1" ht="15">
      <c r="A217" s="20" t="s">
        <v>495</v>
      </c>
      <c r="B217" s="20" t="s">
        <v>496</v>
      </c>
      <c r="C217" s="72">
        <v>25</v>
      </c>
      <c r="D217" s="72">
        <v>17.773075000000002</v>
      </c>
      <c r="E217" s="72">
        <v>16.884421250000003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s="72" customFormat="1">
      <c r="A218" s="20" t="s">
        <v>497</v>
      </c>
      <c r="B218" s="20" t="s">
        <v>498</v>
      </c>
      <c r="C218" s="72">
        <v>134</v>
      </c>
      <c r="D218" s="72">
        <v>180.48432499999998</v>
      </c>
      <c r="E218" s="72">
        <v>171.46010874999999</v>
      </c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s="72" customFormat="1" ht="15">
      <c r="A219" s="64" t="s">
        <v>499</v>
      </c>
      <c r="B219" s="64" t="s">
        <v>500</v>
      </c>
      <c r="C219" s="72">
        <v>115</v>
      </c>
      <c r="D219" s="72">
        <v>115.39982500000002</v>
      </c>
      <c r="E219" s="72">
        <v>109.62983375000002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s="72" customFormat="1">
      <c r="A220" s="20" t="s">
        <v>501</v>
      </c>
      <c r="B220" s="20" t="s">
        <v>502</v>
      </c>
      <c r="C220" s="72">
        <v>123</v>
      </c>
      <c r="D220" s="72">
        <v>23.280225000000002</v>
      </c>
      <c r="E220" s="72">
        <v>22.11621375</v>
      </c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s="72" customFormat="1" ht="15">
      <c r="A221" s="20" t="s">
        <v>503</v>
      </c>
      <c r="B221" s="20" t="s">
        <v>504</v>
      </c>
      <c r="C221" s="72">
        <v>5</v>
      </c>
      <c r="D221" s="72">
        <v>89.866675000000001</v>
      </c>
      <c r="E221" s="72">
        <v>85.373341249999996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s="3" customFormat="1" ht="15">
      <c r="A222" s="20" t="s">
        <v>505</v>
      </c>
      <c r="B222" s="20" t="s">
        <v>506</v>
      </c>
      <c r="C222" s="72">
        <v>48</v>
      </c>
      <c r="D222" s="72">
        <v>200.51032499999999</v>
      </c>
      <c r="E222" s="72">
        <v>190.48480874999998</v>
      </c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s="72" customFormat="1" ht="15">
      <c r="A223" s="20" t="s">
        <v>507</v>
      </c>
      <c r="B223" s="20" t="s">
        <v>508</v>
      </c>
      <c r="C223" s="72">
        <v>69</v>
      </c>
      <c r="D223" s="72">
        <v>133.423225</v>
      </c>
      <c r="E223" s="72">
        <v>126.75206374999999</v>
      </c>
    </row>
    <row r="224" spans="1:26" s="72" customFormat="1" ht="15">
      <c r="A224" s="64" t="s">
        <v>511</v>
      </c>
      <c r="B224" s="64" t="s">
        <v>512</v>
      </c>
      <c r="C224" s="72">
        <v>67</v>
      </c>
      <c r="D224" s="72">
        <v>51.066300000000005</v>
      </c>
      <c r="E224" s="72">
        <v>48.512985</v>
      </c>
    </row>
    <row r="225" spans="1:26" s="72" customFormat="1" ht="15">
      <c r="A225" s="20" t="s">
        <v>513</v>
      </c>
      <c r="B225" s="20" t="s">
        <v>514</v>
      </c>
      <c r="C225" s="72">
        <v>35</v>
      </c>
      <c r="D225" s="72">
        <v>37.548750000000005</v>
      </c>
      <c r="E225" s="72">
        <v>35.671312500000006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s="72" customFormat="1">
      <c r="A226" s="20" t="s">
        <v>515</v>
      </c>
      <c r="B226" s="20" t="s">
        <v>516</v>
      </c>
      <c r="C226" s="72">
        <v>1405</v>
      </c>
      <c r="D226" s="72">
        <v>99.379024999999999</v>
      </c>
      <c r="E226" s="72">
        <v>94.410073749999995</v>
      </c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s="72" customFormat="1">
      <c r="A227" s="20" t="s">
        <v>517</v>
      </c>
      <c r="B227" s="20" t="s">
        <v>518</v>
      </c>
      <c r="C227" s="72">
        <v>647</v>
      </c>
      <c r="D227" s="72">
        <v>99.379024999999999</v>
      </c>
      <c r="E227" s="72">
        <v>94.410073749999995</v>
      </c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s="72" customFormat="1" ht="15">
      <c r="A228" s="20" t="s">
        <v>519</v>
      </c>
      <c r="B228" s="20" t="s">
        <v>520</v>
      </c>
      <c r="C228" s="72">
        <v>7</v>
      </c>
      <c r="D228" s="72">
        <v>322.91925000000003</v>
      </c>
      <c r="E228" s="72">
        <v>306.77328750000004</v>
      </c>
    </row>
    <row r="229" spans="1:26" s="72" customFormat="1" ht="15">
      <c r="A229" s="20" t="s">
        <v>521</v>
      </c>
      <c r="B229" s="20" t="s">
        <v>522</v>
      </c>
      <c r="C229" s="72">
        <v>17</v>
      </c>
      <c r="D229" s="72">
        <v>129.66834999999998</v>
      </c>
      <c r="E229" s="72">
        <v>123.18493249999997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s="72" customFormat="1">
      <c r="A230" s="20" t="s">
        <v>529</v>
      </c>
      <c r="B230" s="20" t="s">
        <v>530</v>
      </c>
      <c r="C230" s="72">
        <v>188</v>
      </c>
      <c r="D230" s="72">
        <v>71.592950000000002</v>
      </c>
      <c r="E230" s="72">
        <v>68.013302499999995</v>
      </c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3" customFormat="1">
      <c r="A231" s="20" t="s">
        <v>531</v>
      </c>
      <c r="B231" s="20" t="s">
        <v>532</v>
      </c>
      <c r="C231" s="72">
        <v>186</v>
      </c>
      <c r="D231" s="72">
        <v>270.85165000000001</v>
      </c>
      <c r="E231" s="72">
        <v>257.30906749999997</v>
      </c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3" customFormat="1">
      <c r="A232" s="20" t="s">
        <v>533</v>
      </c>
      <c r="B232" s="20" t="s">
        <v>534</v>
      </c>
      <c r="C232" s="72">
        <v>146</v>
      </c>
      <c r="D232" s="72">
        <v>94.122199999999978</v>
      </c>
      <c r="E232" s="72">
        <v>89.416089999999969</v>
      </c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3" customFormat="1">
      <c r="A233" s="20" t="s">
        <v>535</v>
      </c>
      <c r="B233" s="20" t="s">
        <v>536</v>
      </c>
      <c r="C233" s="72">
        <v>321</v>
      </c>
      <c r="D233" s="72">
        <v>69.840675000000005</v>
      </c>
      <c r="E233" s="72">
        <v>66.34864125</v>
      </c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3" customFormat="1" ht="15">
      <c r="A234" s="20" t="s">
        <v>537</v>
      </c>
      <c r="B234" s="20" t="s">
        <v>538</v>
      </c>
      <c r="C234" s="72">
        <v>79</v>
      </c>
      <c r="D234" s="72">
        <v>157.20409999999998</v>
      </c>
      <c r="E234" s="72">
        <v>149.34389499999997</v>
      </c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s="3" customFormat="1">
      <c r="A235" s="20" t="s">
        <v>539</v>
      </c>
      <c r="B235" s="20" t="s">
        <v>540</v>
      </c>
      <c r="C235" s="72">
        <v>165</v>
      </c>
      <c r="D235" s="72">
        <v>85.110499999999988</v>
      </c>
      <c r="E235" s="72">
        <v>80.854974999999982</v>
      </c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3" customFormat="1" ht="15">
      <c r="A236" s="20" t="s">
        <v>541</v>
      </c>
      <c r="B236" s="20" t="s">
        <v>542</v>
      </c>
      <c r="C236" s="3">
        <v>72</v>
      </c>
      <c r="D236" s="3">
        <v>125.16249999999999</v>
      </c>
      <c r="E236" s="3">
        <v>118.90437499999999</v>
      </c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>
      <c r="A237" s="20" t="s">
        <v>543</v>
      </c>
      <c r="B237" s="20" t="s">
        <v>544</v>
      </c>
      <c r="C237" s="72">
        <v>242</v>
      </c>
      <c r="D237" s="72">
        <v>84.860174999999998</v>
      </c>
      <c r="E237" s="72">
        <v>80.617166249999997</v>
      </c>
    </row>
    <row r="238" spans="1:26">
      <c r="A238" s="20" t="s">
        <v>545</v>
      </c>
      <c r="B238" s="20" t="s">
        <v>546</v>
      </c>
      <c r="C238" s="72">
        <v>21</v>
      </c>
      <c r="D238" s="72">
        <v>58.325725000000006</v>
      </c>
      <c r="E238" s="72">
        <v>55.40943875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3" t="s">
        <v>547</v>
      </c>
      <c r="B239" s="33" t="s">
        <v>548</v>
      </c>
      <c r="C239" s="72">
        <v>177</v>
      </c>
      <c r="D239" s="72">
        <v>89.366024999999993</v>
      </c>
      <c r="E239" s="72">
        <v>84.897723749999983</v>
      </c>
    </row>
    <row r="240" spans="1:26">
      <c r="A240" s="20" t="s">
        <v>549</v>
      </c>
      <c r="B240" s="20" t="s">
        <v>550</v>
      </c>
      <c r="C240" s="72">
        <v>411</v>
      </c>
      <c r="D240" s="72">
        <v>75.848474999999993</v>
      </c>
      <c r="E240" s="72">
        <v>72.056051249999996</v>
      </c>
    </row>
    <row r="241" spans="1:26">
      <c r="A241" s="20" t="s">
        <v>551</v>
      </c>
      <c r="B241" s="20" t="s">
        <v>552</v>
      </c>
      <c r="C241" s="72">
        <v>846</v>
      </c>
      <c r="D241" s="72">
        <v>94.37252500000001</v>
      </c>
      <c r="E241" s="72">
        <v>89.65389875000001</v>
      </c>
    </row>
    <row r="242" spans="1:26">
      <c r="A242" s="33" t="s">
        <v>553</v>
      </c>
      <c r="B242" s="33" t="s">
        <v>554</v>
      </c>
      <c r="C242" s="72">
        <v>1</v>
      </c>
      <c r="D242" s="72">
        <v>4205.96065</v>
      </c>
      <c r="E242" s="72">
        <v>3995.6626174999997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20" t="s">
        <v>557</v>
      </c>
      <c r="B243" s="20" t="s">
        <v>556</v>
      </c>
      <c r="C243" s="72">
        <v>2</v>
      </c>
      <c r="D243" s="72">
        <v>5578.9932750000007</v>
      </c>
      <c r="E243" s="72">
        <v>5300.0436112500001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20" t="s">
        <v>558</v>
      </c>
      <c r="B244" s="20" t="s">
        <v>559</v>
      </c>
      <c r="C244" s="3">
        <v>35</v>
      </c>
      <c r="D244" s="3">
        <v>952.73694999999998</v>
      </c>
      <c r="E244" s="3">
        <v>905.10010249999993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20" t="s">
        <v>560</v>
      </c>
      <c r="B245" s="20" t="s">
        <v>561</v>
      </c>
      <c r="C245" s="3">
        <v>323</v>
      </c>
      <c r="D245" s="3">
        <v>9.5123499999999996</v>
      </c>
      <c r="E245" s="3">
        <v>9.0367324999999994</v>
      </c>
    </row>
    <row r="246" spans="1:26">
      <c r="A246" s="20" t="s">
        <v>562</v>
      </c>
      <c r="B246" s="20" t="s">
        <v>563</v>
      </c>
      <c r="C246" s="3">
        <v>298</v>
      </c>
      <c r="D246" s="3">
        <v>16.020800000000001</v>
      </c>
      <c r="E246" s="3">
        <v>15.219760000000001</v>
      </c>
    </row>
    <row r="247" spans="1:26">
      <c r="A247" s="20" t="s">
        <v>564</v>
      </c>
      <c r="B247" s="20" t="s">
        <v>565</v>
      </c>
      <c r="C247" s="3">
        <v>147</v>
      </c>
      <c r="D247" s="3">
        <v>8.5110499999999991</v>
      </c>
      <c r="E247" s="3">
        <v>8.0854974999999989</v>
      </c>
    </row>
    <row r="248" spans="1:26">
      <c r="A248" s="20" t="s">
        <v>568</v>
      </c>
      <c r="B248" s="20" t="s">
        <v>569</v>
      </c>
      <c r="C248" s="3">
        <v>210</v>
      </c>
      <c r="D248" s="3">
        <v>36.547449999999998</v>
      </c>
      <c r="E248" s="3">
        <v>34.720077499999995</v>
      </c>
    </row>
    <row r="249" spans="1:26">
      <c r="A249" t="s">
        <v>574</v>
      </c>
      <c r="B249" t="s">
        <v>575</v>
      </c>
      <c r="C249">
        <v>12</v>
      </c>
      <c r="D249">
        <v>3711.0681249999998</v>
      </c>
      <c r="E249">
        <v>3525.5147187499997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t="s">
        <v>576</v>
      </c>
      <c r="B250" t="s">
        <v>577</v>
      </c>
      <c r="C250">
        <v>6</v>
      </c>
      <c r="D250">
        <v>3826.7182750000006</v>
      </c>
      <c r="E250">
        <v>3635.3823612500005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t="s">
        <v>578</v>
      </c>
      <c r="B251" t="s">
        <v>579</v>
      </c>
      <c r="C251">
        <v>40</v>
      </c>
      <c r="D251">
        <v>3369.8751500000003</v>
      </c>
      <c r="E251">
        <v>3201.3813924999999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t="s">
        <v>580</v>
      </c>
      <c r="B252" t="s">
        <v>581</v>
      </c>
      <c r="C252">
        <v>6</v>
      </c>
      <c r="D252">
        <v>4463.0444249999991</v>
      </c>
      <c r="E252">
        <v>4239.8922037499988</v>
      </c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>
      <c r="A253" t="s">
        <v>582</v>
      </c>
      <c r="B253" t="s">
        <v>583</v>
      </c>
      <c r="C253">
        <v>4</v>
      </c>
      <c r="D253">
        <v>4065.2780000000002</v>
      </c>
      <c r="E253">
        <v>3862.0140999999999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t="s">
        <v>584</v>
      </c>
      <c r="B254" t="s">
        <v>583</v>
      </c>
      <c r="C254">
        <v>14</v>
      </c>
      <c r="D254">
        <v>3426.1982749999997</v>
      </c>
      <c r="E254">
        <v>3254.8883612499994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t="s">
        <v>585</v>
      </c>
      <c r="B255" t="s">
        <v>25</v>
      </c>
      <c r="C255">
        <v>9</v>
      </c>
      <c r="D255">
        <v>4276.0516500000003</v>
      </c>
      <c r="E255">
        <v>4062.2490674999999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t="s">
        <v>586</v>
      </c>
      <c r="B256" t="s">
        <v>587</v>
      </c>
      <c r="C256">
        <v>11</v>
      </c>
      <c r="D256">
        <v>3436.9622500000005</v>
      </c>
      <c r="E256">
        <v>3265.1141375000002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t="s">
        <v>588</v>
      </c>
      <c r="B257" t="s">
        <v>589</v>
      </c>
      <c r="C257">
        <v>8</v>
      </c>
      <c r="D257">
        <v>3816.4549499999998</v>
      </c>
      <c r="E257">
        <v>3625.6322024999995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t="s">
        <v>590</v>
      </c>
      <c r="B258" t="s">
        <v>591</v>
      </c>
      <c r="C258">
        <v>5</v>
      </c>
      <c r="D258">
        <v>3959.1401999999998</v>
      </c>
      <c r="E258">
        <v>3761.1831899999997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t="s">
        <v>592</v>
      </c>
      <c r="B259" t="s">
        <v>579</v>
      </c>
      <c r="C259">
        <v>8</v>
      </c>
      <c r="D259">
        <v>3396.159275</v>
      </c>
      <c r="E259">
        <v>3226.35131125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t="s">
        <v>593</v>
      </c>
      <c r="B260" t="s">
        <v>594</v>
      </c>
      <c r="C260">
        <v>1</v>
      </c>
      <c r="D260">
        <v>2345.5452500000001</v>
      </c>
      <c r="E260">
        <v>2228.2679874999999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t="s">
        <v>597</v>
      </c>
      <c r="B261" t="s">
        <v>598</v>
      </c>
      <c r="C261">
        <v>1</v>
      </c>
      <c r="D261">
        <v>3048.9584999999997</v>
      </c>
      <c r="E261">
        <v>2896.5105749999998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t="s">
        <v>601</v>
      </c>
      <c r="B262" t="s">
        <v>602</v>
      </c>
      <c r="C262">
        <v>94</v>
      </c>
      <c r="D262">
        <v>352.70792500000005</v>
      </c>
      <c r="E262">
        <v>335.07252875</v>
      </c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>
      <c r="A263" t="s">
        <v>603</v>
      </c>
      <c r="B263" t="s">
        <v>604</v>
      </c>
      <c r="C263">
        <v>10</v>
      </c>
      <c r="D263">
        <v>352.70792500000005</v>
      </c>
      <c r="E263">
        <v>335.07252875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t="s">
        <v>605</v>
      </c>
      <c r="B264" t="s">
        <v>606</v>
      </c>
      <c r="C264">
        <v>89</v>
      </c>
      <c r="D264">
        <v>352.70792500000005</v>
      </c>
      <c r="E264">
        <v>335.07252875</v>
      </c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>
      <c r="A265" t="s">
        <v>607</v>
      </c>
      <c r="B265" t="s">
        <v>608</v>
      </c>
      <c r="C265">
        <v>30</v>
      </c>
      <c r="D265">
        <v>555.97182499999997</v>
      </c>
      <c r="E265">
        <v>528.17323374999989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t="s">
        <v>609</v>
      </c>
      <c r="B266" t="s">
        <v>610</v>
      </c>
      <c r="C266">
        <v>125</v>
      </c>
      <c r="D266">
        <v>39.050699999999999</v>
      </c>
      <c r="E266">
        <v>37.098164999999995</v>
      </c>
    </row>
    <row r="267" spans="1:26">
      <c r="A267" t="s">
        <v>611</v>
      </c>
      <c r="B267" t="s">
        <v>612</v>
      </c>
      <c r="C267">
        <v>21</v>
      </c>
      <c r="D267">
        <v>1212.07365</v>
      </c>
      <c r="E267">
        <v>1151.4699674999999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t="s">
        <v>613</v>
      </c>
      <c r="B268" t="s">
        <v>614</v>
      </c>
      <c r="C268">
        <v>18</v>
      </c>
      <c r="D268">
        <v>1812.6033250000003</v>
      </c>
      <c r="E268">
        <v>1721.9731587500003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t="s">
        <v>615</v>
      </c>
      <c r="B269" t="s">
        <v>616</v>
      </c>
      <c r="C269">
        <v>22</v>
      </c>
      <c r="D269">
        <v>1889.4531000000004</v>
      </c>
      <c r="E269">
        <v>1794.9804450000004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t="s">
        <v>617</v>
      </c>
      <c r="B270" t="s">
        <v>618</v>
      </c>
      <c r="C270">
        <v>20</v>
      </c>
      <c r="D270">
        <v>1945.7762250000001</v>
      </c>
      <c r="E270">
        <v>1848.4874137500001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t="s">
        <v>619</v>
      </c>
      <c r="B271" t="s">
        <v>620</v>
      </c>
      <c r="C271">
        <v>20</v>
      </c>
      <c r="D271">
        <v>1945.7762250000001</v>
      </c>
      <c r="E271">
        <v>1848.4874137500001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t="s">
        <v>621</v>
      </c>
      <c r="B272" t="s">
        <v>622</v>
      </c>
      <c r="C272">
        <v>18</v>
      </c>
      <c r="D272">
        <v>1945.7762250000001</v>
      </c>
      <c r="E272">
        <v>1848.4874137500001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t="s">
        <v>623</v>
      </c>
      <c r="B273" t="s">
        <v>624</v>
      </c>
      <c r="C273">
        <v>1</v>
      </c>
      <c r="D273">
        <v>8652.7339499999998</v>
      </c>
      <c r="E273">
        <v>8220.0972524999997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t="s">
        <v>702</v>
      </c>
      <c r="B274" t="s">
        <v>703</v>
      </c>
      <c r="C274">
        <v>9</v>
      </c>
      <c r="D274">
        <v>15075.322475000001</v>
      </c>
      <c r="E274">
        <v>14321.556351249999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t="s">
        <v>625</v>
      </c>
      <c r="B275" t="s">
        <v>626</v>
      </c>
      <c r="C275">
        <v>3</v>
      </c>
      <c r="D275">
        <v>10498.630499999997</v>
      </c>
      <c r="E275">
        <v>9973.6989749999975</v>
      </c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>
      <c r="A276" t="s">
        <v>627</v>
      </c>
      <c r="B276" t="s">
        <v>628</v>
      </c>
      <c r="C276">
        <v>1</v>
      </c>
      <c r="D276">
        <v>7573.0822250000001</v>
      </c>
      <c r="E276">
        <v>7194.4281137500002</v>
      </c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>
      <c r="A277" t="s">
        <v>629</v>
      </c>
      <c r="B277" t="s">
        <v>630</v>
      </c>
      <c r="C277">
        <v>2</v>
      </c>
      <c r="D277">
        <v>6928.745675000001</v>
      </c>
      <c r="E277">
        <v>6582.3083912500006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t="s">
        <v>631</v>
      </c>
      <c r="B278" t="s">
        <v>632</v>
      </c>
      <c r="C278">
        <v>2</v>
      </c>
      <c r="D278">
        <v>6928.745675000001</v>
      </c>
      <c r="E278">
        <v>6582.3083912500006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t="s">
        <v>633</v>
      </c>
      <c r="B279" t="s">
        <v>634</v>
      </c>
      <c r="C279">
        <v>3</v>
      </c>
      <c r="D279">
        <v>7573.0822250000001</v>
      </c>
      <c r="E279">
        <v>7194.4281137500002</v>
      </c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>
      <c r="A280" t="s">
        <v>635</v>
      </c>
      <c r="B280" t="s">
        <v>636</v>
      </c>
      <c r="C280">
        <v>3</v>
      </c>
      <c r="D280">
        <v>9788.7088000000003</v>
      </c>
      <c r="E280">
        <v>9299.2733599999992</v>
      </c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>
      <c r="A281" t="s">
        <v>637</v>
      </c>
      <c r="B281" t="s">
        <v>638</v>
      </c>
      <c r="C281">
        <v>1</v>
      </c>
      <c r="D281">
        <v>10926.936575</v>
      </c>
      <c r="E281">
        <v>10380.58974625</v>
      </c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>
      <c r="A282" t="s">
        <v>641</v>
      </c>
      <c r="B282" t="s">
        <v>642</v>
      </c>
      <c r="C282">
        <v>11</v>
      </c>
      <c r="D282">
        <v>920.69534999999996</v>
      </c>
      <c r="E282">
        <v>874.66058249999992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t="s">
        <v>643</v>
      </c>
      <c r="B283" t="s">
        <v>644</v>
      </c>
      <c r="C283">
        <v>98</v>
      </c>
      <c r="D283">
        <v>963.0002750000001</v>
      </c>
      <c r="E283">
        <v>914.85026125000002</v>
      </c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>
      <c r="A284" t="s">
        <v>645</v>
      </c>
      <c r="B284" t="s">
        <v>646</v>
      </c>
      <c r="C284">
        <v>8</v>
      </c>
      <c r="D284">
        <v>957.99377500000003</v>
      </c>
      <c r="E284">
        <v>910.09408625000003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t="s">
        <v>647</v>
      </c>
      <c r="B285" t="s">
        <v>648</v>
      </c>
      <c r="C285">
        <v>64</v>
      </c>
      <c r="D285">
        <v>990.03537499999993</v>
      </c>
      <c r="E285">
        <v>940.53360624999993</v>
      </c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>
      <c r="A286" t="s">
        <v>653</v>
      </c>
      <c r="B286" t="s">
        <v>654</v>
      </c>
      <c r="C286">
        <v>11</v>
      </c>
      <c r="D286">
        <v>1237.6068</v>
      </c>
      <c r="E286">
        <v>1175.7264599999999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t="s">
        <v>659</v>
      </c>
      <c r="B287" t="s">
        <v>660</v>
      </c>
      <c r="C287">
        <v>7</v>
      </c>
      <c r="D287">
        <v>4194.9463500000002</v>
      </c>
      <c r="E287">
        <v>3985.1990325000002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t="s">
        <v>661</v>
      </c>
      <c r="B288" t="s">
        <v>662</v>
      </c>
      <c r="C288">
        <v>11</v>
      </c>
      <c r="D288">
        <v>1835.8835500000002</v>
      </c>
      <c r="E288">
        <v>1744.0893725000001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t="s">
        <v>663</v>
      </c>
      <c r="B289" t="s">
        <v>664</v>
      </c>
      <c r="C289">
        <v>28</v>
      </c>
      <c r="D289">
        <v>2166.8132000000001</v>
      </c>
      <c r="E289">
        <v>2058.4725399999998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t="s">
        <v>665</v>
      </c>
      <c r="B290" t="s">
        <v>666</v>
      </c>
      <c r="C290">
        <v>23</v>
      </c>
      <c r="D290">
        <v>2233.9002999999998</v>
      </c>
      <c r="E290">
        <v>2122.2052849999995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t="s">
        <v>667</v>
      </c>
      <c r="B291" t="s">
        <v>668</v>
      </c>
      <c r="C291">
        <v>10</v>
      </c>
      <c r="D291">
        <v>5063.0734499999999</v>
      </c>
      <c r="E291">
        <v>4809.9197774999993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t="s">
        <v>669</v>
      </c>
      <c r="B292" t="s">
        <v>670</v>
      </c>
      <c r="C292">
        <v>16</v>
      </c>
      <c r="D292">
        <v>5063.0734499999999</v>
      </c>
      <c r="E292">
        <v>4809.9197774999993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t="s">
        <v>671</v>
      </c>
      <c r="B293" t="s">
        <v>672</v>
      </c>
      <c r="C293">
        <v>14</v>
      </c>
      <c r="D293">
        <v>6332.2212</v>
      </c>
      <c r="E293">
        <v>6015.6101399999998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t="s">
        <v>673</v>
      </c>
      <c r="B294" t="s">
        <v>674</v>
      </c>
      <c r="C294">
        <v>24</v>
      </c>
      <c r="D294">
        <v>4724.3837249999997</v>
      </c>
      <c r="E294">
        <v>4488.1645387499993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</sheetData>
  <sortState ref="A1:AL354">
    <sortCondition ref="A1"/>
  </sortState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505E8-E0D8-EB4A-A3CC-4E6552B82D4D}">
  <dimension ref="A1:M15"/>
  <sheetViews>
    <sheetView zoomScale="130" zoomScaleNormal="130" workbookViewId="0">
      <selection activeCell="K13" sqref="K13"/>
    </sheetView>
  </sheetViews>
  <sheetFormatPr baseColWidth="10" defaultRowHeight="16"/>
  <sheetData>
    <row r="1" spans="1:13">
      <c r="A1" t="s">
        <v>1196</v>
      </c>
    </row>
    <row r="4" spans="1:13">
      <c r="B4" t="s">
        <v>1197</v>
      </c>
    </row>
    <row r="6" spans="1:13">
      <c r="B6" t="s">
        <v>1198</v>
      </c>
    </row>
    <row r="10" spans="1:13">
      <c r="D10" t="s">
        <v>1196</v>
      </c>
    </row>
    <row r="11" spans="1:13">
      <c r="C11" t="s">
        <v>1202</v>
      </c>
      <c r="D11" t="s">
        <v>1200</v>
      </c>
      <c r="E11" t="s">
        <v>1201</v>
      </c>
      <c r="H11" t="s">
        <v>9</v>
      </c>
      <c r="M11" t="s">
        <v>1179</v>
      </c>
    </row>
    <row r="12" spans="1:13">
      <c r="B12" t="s">
        <v>1199</v>
      </c>
      <c r="C12">
        <v>6612</v>
      </c>
      <c r="D12">
        <f t="shared" ref="D12:E15" si="0">+C12*0.7</f>
        <v>4628.3999999999996</v>
      </c>
      <c r="E12">
        <f t="shared" si="0"/>
        <v>3239.8799999999997</v>
      </c>
      <c r="H12">
        <v>110.1</v>
      </c>
      <c r="I12">
        <f>H12*19</f>
        <v>2091.9</v>
      </c>
      <c r="J12">
        <f>I12*1.16</f>
        <v>2426.6039999999998</v>
      </c>
      <c r="K12">
        <f>E12/J12</f>
        <v>1.3351498637602179</v>
      </c>
      <c r="M12">
        <v>3882</v>
      </c>
    </row>
    <row r="13" spans="1:13">
      <c r="B13" t="s">
        <v>1203</v>
      </c>
      <c r="C13">
        <v>1653</v>
      </c>
      <c r="D13">
        <f t="shared" si="0"/>
        <v>1157.0999999999999</v>
      </c>
      <c r="E13">
        <f t="shared" si="0"/>
        <v>809.96999999999991</v>
      </c>
      <c r="H13">
        <v>32.97</v>
      </c>
      <c r="I13">
        <f>H13*19</f>
        <v>626.42999999999995</v>
      </c>
      <c r="J13">
        <f>I13*1.16</f>
        <v>726.65879999999993</v>
      </c>
      <c r="K13">
        <f>E13/J13</f>
        <v>1.1146496815286624</v>
      </c>
    </row>
    <row r="14" spans="1:13">
      <c r="B14" t="s">
        <v>1204</v>
      </c>
      <c r="C14">
        <v>2939</v>
      </c>
      <c r="D14">
        <f t="shared" si="0"/>
        <v>2057.2999999999997</v>
      </c>
      <c r="E14">
        <f t="shared" si="0"/>
        <v>1440.1099999999997</v>
      </c>
      <c r="H14">
        <v>56.49</v>
      </c>
      <c r="I14">
        <f>H14*19</f>
        <v>1073.31</v>
      </c>
      <c r="J14">
        <f>I14*1.16</f>
        <v>1245.0395999999998</v>
      </c>
      <c r="K14">
        <f>E14/J14</f>
        <v>1.1566780687136375</v>
      </c>
    </row>
    <row r="15" spans="1:13">
      <c r="B15" t="s">
        <v>1205</v>
      </c>
      <c r="C15">
        <v>2224</v>
      </c>
      <c r="D15">
        <f t="shared" si="0"/>
        <v>1556.8</v>
      </c>
      <c r="E15">
        <f t="shared" si="0"/>
        <v>1089.76</v>
      </c>
      <c r="H15">
        <v>44.35</v>
      </c>
      <c r="I15">
        <f>H15*19</f>
        <v>842.65</v>
      </c>
      <c r="J15">
        <f>I15*1.16</f>
        <v>977.47399999999993</v>
      </c>
      <c r="K15">
        <f>E15/J15</f>
        <v>1.1148736436979398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Hoja2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CMC CMC</cp:lastModifiedBy>
  <dcterms:created xsi:type="dcterms:W3CDTF">2017-09-30T19:39:17Z</dcterms:created>
  <dcterms:modified xsi:type="dcterms:W3CDTF">2018-10-01T21:46:21Z</dcterms:modified>
</cp:coreProperties>
</file>